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35A45959-74BF-48FF-8AAD-ECF51FFBD8B7}" xr6:coauthVersionLast="47" xr6:coauthVersionMax="47" xr10:uidLastSave="{00000000-0000-0000-0000-000000000000}"/>
  <bookViews>
    <workbookView xWindow="1920" yWindow="0" windowWidth="23490" windowHeight="14520" xr2:uid="{4BDD4E2A-5DA6-4506-BEFE-8561B66B25C7}"/>
  </bookViews>
  <sheets>
    <sheet name="2024 BS" sheetId="1" r:id="rId1"/>
    <sheet name="2024 CF Restricted" sheetId="2" r:id="rId2"/>
    <sheet name="2024 Budget vs Actual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'2024 BS'!$A:$F,'2024 BS'!$1:$1</definedName>
    <definedName name="QB_COLUMN_29" localSheetId="0" hidden="1">'2024 BS'!$G$1</definedName>
    <definedName name="QB_DATA_0" localSheetId="0" hidden="1">'2024 BS'!$6:$6,'2024 BS'!$7:$7,'2024 BS'!$8:$8,'2024 BS'!$9:$9,'2024 BS'!$10:$10,'2024 BS'!$11:$11,'2024 BS'!$12:$12,'2024 BS'!$13:$13,'2024 BS'!$14:$14,'2024 BS'!$15:$15,'2024 BS'!$16:$16,'2024 BS'!$17:$17,'2024 BS'!$18:$18,'2024 BS'!$19:$19,'2024 BS'!$20:$20,'2024 BS'!$26:$26</definedName>
    <definedName name="QB_DATA_1" localSheetId="0" hidden="1">'2024 BS'!$27:$27,'2024 BS'!$28:$28,'2024 BS'!$35:$35,'2024 BS'!$36:$36,'2024 BS'!$45:$45,'2024 BS'!$52:$52,'2024 BS'!$53:$53,'2024 BS'!$54:$54,'2024 BS'!$55:$55</definedName>
    <definedName name="QB_FORMULA_0" localSheetId="0" hidden="1">'2024 BS'!$G$21,'2024 BS'!$G$22,'2024 BS'!$G$29,'2024 BS'!$G$30,'2024 BS'!$G$31,'2024 BS'!$G$37,'2024 BS'!$G$38,'2024 BS'!$G$39,'2024 BS'!$G$46,'2024 BS'!$G$47,'2024 BS'!$G$48,'2024 BS'!$G$49,'2024 BS'!$G$56,'2024 BS'!$G$57</definedName>
    <definedName name="QB_ROW_1" localSheetId="0" hidden="1">'2024 BS'!$A$2</definedName>
    <definedName name="QB_ROW_1011" localSheetId="0" hidden="1">'2024 BS'!$B$3</definedName>
    <definedName name="QB_ROW_103220" localSheetId="0" hidden="1">'2024 BS'!$C$53</definedName>
    <definedName name="QB_ROW_104220" localSheetId="0" hidden="1">'2024 BS'!$C$54</definedName>
    <definedName name="QB_ROW_105040" localSheetId="0" hidden="1">'2024 BS'!$E$44</definedName>
    <definedName name="QB_ROW_105340" localSheetId="0" hidden="1">'2024 BS'!$E$46</definedName>
    <definedName name="QB_ROW_113240" localSheetId="0" hidden="1">'2024 BS'!$E$12</definedName>
    <definedName name="QB_ROW_120030" localSheetId="0" hidden="1">'2024 BS'!$D$25</definedName>
    <definedName name="QB_ROW_12031" localSheetId="0" hidden="1">'2024 BS'!$D$43</definedName>
    <definedName name="QB_ROW_120330" localSheetId="0" hidden="1">'2024 BS'!$D$29</definedName>
    <definedName name="QB_ROW_121240" localSheetId="0" hidden="1">'2024 BS'!$E$26</definedName>
    <definedName name="QB_ROW_12331" localSheetId="0" hidden="1">'2024 BS'!$D$47</definedName>
    <definedName name="QB_ROW_126240" localSheetId="0" hidden="1">'2024 BS'!$E$27</definedName>
    <definedName name="QB_ROW_1311" localSheetId="0" hidden="1">'2024 BS'!$B$31</definedName>
    <definedName name="QB_ROW_14011" localSheetId="0" hidden="1">'2024 BS'!$B$51</definedName>
    <definedName name="QB_ROW_14311" localSheetId="0" hidden="1">'2024 BS'!$B$56</definedName>
    <definedName name="QB_ROW_149240" localSheetId="0" hidden="1">'2024 BS'!$E$13</definedName>
    <definedName name="QB_ROW_152240" localSheetId="0" hidden="1">'2024 BS'!$E$15</definedName>
    <definedName name="QB_ROW_153240" localSheetId="0" hidden="1">'2024 BS'!$E$16</definedName>
    <definedName name="QB_ROW_167240" localSheetId="0" hidden="1">'2024 BS'!$E$14</definedName>
    <definedName name="QB_ROW_17221" localSheetId="0" hidden="1">'2024 BS'!$C$55</definedName>
    <definedName name="QB_ROW_174240" localSheetId="0" hidden="1">'2024 BS'!$E$18</definedName>
    <definedName name="QB_ROW_175240" localSheetId="0" hidden="1">'2024 BS'!$E$28</definedName>
    <definedName name="QB_ROW_186240" localSheetId="0" hidden="1">'2024 BS'!$E$19</definedName>
    <definedName name="QB_ROW_196240" localSheetId="0" hidden="1">'2024 BS'!$E$17</definedName>
    <definedName name="QB_ROW_198250" localSheetId="0" hidden="1">'2024 BS'!$F$45</definedName>
    <definedName name="QB_ROW_2021" localSheetId="0" hidden="1">'2024 BS'!$C$4</definedName>
    <definedName name="QB_ROW_202240" localSheetId="0" hidden="1">'2024 BS'!$E$20</definedName>
    <definedName name="QB_ROW_209020" localSheetId="0" hidden="1">'2024 BS'!$C$34</definedName>
    <definedName name="QB_ROW_209320" localSheetId="0" hidden="1">'2024 BS'!$C$37</definedName>
    <definedName name="QB_ROW_210230" localSheetId="0" hidden="1">'2024 BS'!$D$35</definedName>
    <definedName name="QB_ROW_213230" localSheetId="0" hidden="1">'2024 BS'!$D$36</definedName>
    <definedName name="QB_ROW_2321" localSheetId="0" hidden="1">'2024 BS'!$C$22</definedName>
    <definedName name="QB_ROW_301" localSheetId="0" hidden="1">'2024 BS'!$A$39</definedName>
    <definedName name="QB_ROW_4021" localSheetId="0" hidden="1">'2024 BS'!$C$24</definedName>
    <definedName name="QB_ROW_4321" localSheetId="0" hidden="1">'2024 BS'!$C$30</definedName>
    <definedName name="QB_ROW_52220" localSheetId="0" hidden="1">'2024 BS'!$C$52</definedName>
    <definedName name="QB_ROW_53030" localSheetId="0" hidden="1">'2024 BS'!$D$5</definedName>
    <definedName name="QB_ROW_53330" localSheetId="0" hidden="1">'2024 BS'!$D$21</definedName>
    <definedName name="QB_ROW_54240" localSheetId="0" hidden="1">'2024 BS'!$E$6</definedName>
    <definedName name="QB_ROW_55240" localSheetId="0" hidden="1">'2024 BS'!$E$7</definedName>
    <definedName name="QB_ROW_56240" localSheetId="0" hidden="1">'2024 BS'!$E$8</definedName>
    <definedName name="QB_ROW_57240" localSheetId="0" hidden="1">'2024 BS'!$E$9</definedName>
    <definedName name="QB_ROW_6011" localSheetId="0" hidden="1">'2024 BS'!$B$33</definedName>
    <definedName name="QB_ROW_60240" localSheetId="0" hidden="1">'2024 BS'!$E$10</definedName>
    <definedName name="QB_ROW_61240" localSheetId="0" hidden="1">'2024 BS'!$E$11</definedName>
    <definedName name="QB_ROW_6311" localSheetId="0" hidden="1">'2024 BS'!$B$38</definedName>
    <definedName name="QB_ROW_7001" localSheetId="0" hidden="1">'2024 BS'!$A$40</definedName>
    <definedName name="QB_ROW_7301" localSheetId="0" hidden="1">'2024 BS'!$A$57</definedName>
    <definedName name="QB_ROW_8011" localSheetId="0" hidden="1">'2024 BS'!$B$41</definedName>
    <definedName name="QB_ROW_8311" localSheetId="0" hidden="1">'2024 BS'!$B$49</definedName>
    <definedName name="QB_ROW_9021" localSheetId="0" hidden="1">'2024 BS'!$C$42</definedName>
    <definedName name="QB_ROW_9321" localSheetId="0" hidden="1">'2024 BS'!$C$48</definedName>
    <definedName name="QBCANSUPPORTUPDATE" localSheetId="0">TRUE</definedName>
    <definedName name="QBCOMPANYFILENAME" localSheetId="0">"C:\Users\Public\Documents\Intuit\QuickBooks\Company Files\McKnight Crossings Restricted Mission Funds (MX-R).QBW"</definedName>
    <definedName name="QBENDDATE" localSheetId="0">20241231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"7b019c34bba34f7c80edc3fee74fb92f"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6</definedName>
    <definedName name="QBSTARTDATE" localSheetId="0">20241231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" i="3" l="1"/>
  <c r="H127" i="3"/>
  <c r="K124" i="3"/>
  <c r="AK123" i="3"/>
  <c r="AJ123" i="3"/>
  <c r="J122" i="3"/>
  <c r="K122" i="3" s="1"/>
  <c r="I122" i="3"/>
  <c r="H122" i="3"/>
  <c r="H123" i="3" s="1"/>
  <c r="K121" i="3"/>
  <c r="K120" i="3"/>
  <c r="K119" i="3"/>
  <c r="AK118" i="3"/>
  <c r="AJ118" i="3"/>
  <c r="J117" i="3"/>
  <c r="K117" i="3" s="1"/>
  <c r="I117" i="3"/>
  <c r="H117" i="3"/>
  <c r="K116" i="3"/>
  <c r="K115" i="3"/>
  <c r="K114" i="3"/>
  <c r="K113" i="3"/>
  <c r="K112" i="3"/>
  <c r="K111" i="3"/>
  <c r="K110" i="3"/>
  <c r="AK109" i="3"/>
  <c r="AJ109" i="3"/>
  <c r="J108" i="3"/>
  <c r="K108" i="3" s="1"/>
  <c r="I108" i="3"/>
  <c r="H108" i="3"/>
  <c r="K107" i="3"/>
  <c r="K106" i="3"/>
  <c r="K105" i="3"/>
  <c r="K104" i="3"/>
  <c r="K103" i="3"/>
  <c r="K102" i="3"/>
  <c r="K101" i="3"/>
  <c r="K100" i="3"/>
  <c r="K99" i="3"/>
  <c r="AK98" i="3"/>
  <c r="AJ98" i="3"/>
  <c r="K97" i="3"/>
  <c r="J97" i="3"/>
  <c r="I97" i="3"/>
  <c r="H97" i="3"/>
  <c r="K96" i="3"/>
  <c r="K95" i="3"/>
  <c r="Y94" i="3"/>
  <c r="K94" i="3"/>
  <c r="K93" i="3"/>
  <c r="K92" i="3"/>
  <c r="K91" i="3"/>
  <c r="K90" i="3"/>
  <c r="Y89" i="3"/>
  <c r="K89" i="3"/>
  <c r="K88" i="3"/>
  <c r="K87" i="3"/>
  <c r="AK86" i="3"/>
  <c r="AJ86" i="3"/>
  <c r="K85" i="3"/>
  <c r="J85" i="3"/>
  <c r="I85" i="3"/>
  <c r="H85" i="3"/>
  <c r="Y84" i="3"/>
  <c r="K84" i="3"/>
  <c r="K83" i="3"/>
  <c r="K82" i="3"/>
  <c r="K81" i="3"/>
  <c r="K80" i="3"/>
  <c r="K79" i="3"/>
  <c r="AK78" i="3"/>
  <c r="AJ78" i="3"/>
  <c r="AJ124" i="3" s="1"/>
  <c r="Y78" i="3"/>
  <c r="J77" i="3"/>
  <c r="K77" i="3" s="1"/>
  <c r="I77" i="3"/>
  <c r="H77" i="3"/>
  <c r="K76" i="3"/>
  <c r="K75" i="3"/>
  <c r="K74" i="3"/>
  <c r="K73" i="3"/>
  <c r="AK72" i="3"/>
  <c r="AJ72" i="3"/>
  <c r="K71" i="3"/>
  <c r="J71" i="3"/>
  <c r="I71" i="3"/>
  <c r="H71" i="3"/>
  <c r="K70" i="3"/>
  <c r="AK69" i="3"/>
  <c r="AK124" i="3" s="1"/>
  <c r="AJ69" i="3"/>
  <c r="Y68" i="3"/>
  <c r="K68" i="3"/>
  <c r="J68" i="3"/>
  <c r="J123" i="3" s="1"/>
  <c r="K123" i="3" s="1"/>
  <c r="I68" i="3"/>
  <c r="I123" i="3" s="1"/>
  <c r="H68" i="3"/>
  <c r="K67" i="3"/>
  <c r="AK64" i="3"/>
  <c r="AJ64" i="3"/>
  <c r="Y63" i="3"/>
  <c r="J63" i="3"/>
  <c r="K63" i="3" s="1"/>
  <c r="I63" i="3"/>
  <c r="H63" i="3"/>
  <c r="K62" i="3"/>
  <c r="K61" i="3"/>
  <c r="AK60" i="3"/>
  <c r="AJ60" i="3"/>
  <c r="K60" i="3"/>
  <c r="Y58" i="3"/>
  <c r="Y95" i="3" s="1"/>
  <c r="K58" i="3"/>
  <c r="J58" i="3"/>
  <c r="I58" i="3"/>
  <c r="H58" i="3"/>
  <c r="K57" i="3"/>
  <c r="K56" i="3"/>
  <c r="K55" i="3"/>
  <c r="K54" i="3"/>
  <c r="Y53" i="3"/>
  <c r="K53" i="3"/>
  <c r="K52" i="3"/>
  <c r="K51" i="3"/>
  <c r="AK50" i="3"/>
  <c r="AJ50" i="3"/>
  <c r="K50" i="3"/>
  <c r="Y49" i="3"/>
  <c r="J48" i="3"/>
  <c r="I48" i="3"/>
  <c r="K48" i="3" s="1"/>
  <c r="H48" i="3"/>
  <c r="H64" i="3" s="1"/>
  <c r="H125" i="3" s="1"/>
  <c r="K47" i="3"/>
  <c r="K46" i="3"/>
  <c r="AK45" i="3"/>
  <c r="AJ45" i="3"/>
  <c r="K45" i="3"/>
  <c r="J43" i="3"/>
  <c r="K43" i="3" s="1"/>
  <c r="I43" i="3"/>
  <c r="H43" i="3"/>
  <c r="K42" i="3"/>
  <c r="K41" i="3"/>
  <c r="Y40" i="3"/>
  <c r="K40" i="3"/>
  <c r="K39" i="3"/>
  <c r="K38" i="3"/>
  <c r="K37" i="3"/>
  <c r="Y36" i="3"/>
  <c r="K36" i="3"/>
  <c r="K35" i="3"/>
  <c r="AK34" i="3"/>
  <c r="AK65" i="3" s="1"/>
  <c r="AJ34" i="3"/>
  <c r="AJ65" i="3" s="1"/>
  <c r="AJ126" i="3" s="1"/>
  <c r="J33" i="3"/>
  <c r="J64" i="3" s="1"/>
  <c r="I33" i="3"/>
  <c r="I64" i="3" s="1"/>
  <c r="I125" i="3" s="1"/>
  <c r="H33" i="3"/>
  <c r="K32" i="3"/>
  <c r="K31" i="3"/>
  <c r="K30" i="3"/>
  <c r="K29" i="3"/>
  <c r="K28" i="3"/>
  <c r="Y27" i="3"/>
  <c r="Y54" i="3" s="1"/>
  <c r="Y96" i="3" s="1"/>
  <c r="K27" i="3"/>
  <c r="K26" i="3"/>
  <c r="K25" i="3"/>
  <c r="K24" i="3"/>
  <c r="K23" i="3"/>
  <c r="K22" i="3"/>
  <c r="K21" i="3"/>
  <c r="K20" i="3"/>
  <c r="K19" i="3"/>
  <c r="K18" i="3"/>
  <c r="K17" i="3"/>
  <c r="J13" i="3"/>
  <c r="AK12" i="3"/>
  <c r="AK13" i="3" s="1"/>
  <c r="AK14" i="3" s="1"/>
  <c r="AJ12" i="3"/>
  <c r="AJ13" i="3" s="1"/>
  <c r="AJ14" i="3" s="1"/>
  <c r="J12" i="3"/>
  <c r="K12" i="3" s="1"/>
  <c r="I12" i="3"/>
  <c r="I13" i="3" s="1"/>
  <c r="I126" i="3" s="1"/>
  <c r="I128" i="3" s="1"/>
  <c r="H12" i="3"/>
  <c r="H13" i="3" s="1"/>
  <c r="K11" i="3"/>
  <c r="Y10" i="3"/>
  <c r="Y11" i="3" s="1"/>
  <c r="Y12" i="3" s="1"/>
  <c r="Y97" i="3" s="1"/>
  <c r="Y98" i="3" s="1"/>
  <c r="K10" i="3"/>
  <c r="K9" i="3"/>
  <c r="K8" i="3"/>
  <c r="K7" i="3"/>
  <c r="AJ127" i="3" l="1"/>
  <c r="AJ128" i="3" s="1"/>
  <c r="AK126" i="3"/>
  <c r="H126" i="3"/>
  <c r="H128" i="3" s="1"/>
  <c r="AK127" i="3"/>
  <c r="AK128" i="3" s="1"/>
  <c r="K64" i="3"/>
  <c r="X125" i="3" s="1"/>
  <c r="J125" i="3"/>
  <c r="K125" i="3" s="1"/>
  <c r="X123" i="3"/>
  <c r="K13" i="3"/>
  <c r="K33" i="3"/>
  <c r="J126" i="3" l="1"/>
  <c r="K126" i="3" s="1"/>
  <c r="F14" i="2" l="1"/>
  <c r="F11" i="2"/>
  <c r="F15" i="2" s="1"/>
  <c r="F17" i="2" s="1"/>
  <c r="G56" i="1"/>
  <c r="G46" i="1"/>
  <c r="G47" i="1" s="1"/>
  <c r="G48" i="1" s="1"/>
  <c r="G49" i="1" s="1"/>
  <c r="G57" i="1" s="1"/>
  <c r="G37" i="1"/>
  <c r="G38" i="1" s="1"/>
  <c r="G29" i="1"/>
  <c r="G30" i="1" s="1"/>
  <c r="G21" i="1"/>
  <c r="G22" i="1" s="1"/>
  <c r="G31" i="1" l="1"/>
  <c r="G39" i="1" s="1"/>
</calcChain>
</file>

<file path=xl/sharedStrings.xml><?xml version="1.0" encoding="utf-8"?>
<sst xmlns="http://schemas.openxmlformats.org/spreadsheetml/2006/main" count="490" uniqueCount="248">
  <si>
    <t>Dec 31, 24</t>
  </si>
  <si>
    <t>ASSETS</t>
  </si>
  <si>
    <t>Current Assets</t>
  </si>
  <si>
    <t>Checking/Savings</t>
  </si>
  <si>
    <t>1200100 · Central Bank-Missions</t>
  </si>
  <si>
    <t>1200101 · ACTS</t>
  </si>
  <si>
    <t>1200102 · Cambodia</t>
  </si>
  <si>
    <t>1200103 · Marseille</t>
  </si>
  <si>
    <t>1200104 · Mauritius</t>
  </si>
  <si>
    <t>1200107 · Youth Scholarship</t>
  </si>
  <si>
    <t>1200108 · Benevolence</t>
  </si>
  <si>
    <t>1200111 · Food Pantry</t>
  </si>
  <si>
    <t>1200113 · Funeral</t>
  </si>
  <si>
    <t>1200114 · Honduras</t>
  </si>
  <si>
    <t>1200115 · ACTS Savings</t>
  </si>
  <si>
    <t>1200120 · Restricted Savings (Contra-950)</t>
  </si>
  <si>
    <t>1200122 · General Technology</t>
  </si>
  <si>
    <t>1200126 · Special Reserve</t>
  </si>
  <si>
    <t>1200127 · Marian Thomas' Widows Fund</t>
  </si>
  <si>
    <t>1200135 · Insurance Deductible Fund</t>
  </si>
  <si>
    <t>Total 1200100 · Central Bank-Missions</t>
  </si>
  <si>
    <t>Total Checking/Savings</t>
  </si>
  <si>
    <t>Other Current Assets</t>
  </si>
  <si>
    <t>1500000 · Receivable from MX</t>
  </si>
  <si>
    <t>1500101 · Receivable-MX to ACTS</t>
  </si>
  <si>
    <t>1500111 · Receivable- MX to Food Pantry</t>
  </si>
  <si>
    <t>1500121 · Receivable-MX to Special Resrve</t>
  </si>
  <si>
    <t>Total 1500000 · Receivable from MX</t>
  </si>
  <si>
    <t>Total Other Current Assets</t>
  </si>
  <si>
    <t>Total Current Assets</t>
  </si>
  <si>
    <t>Other Assets</t>
  </si>
  <si>
    <t>1900000 · LT Assets - Restricted</t>
  </si>
  <si>
    <t>1900100 · Charles Schwab MMF (..950)</t>
  </si>
  <si>
    <t>1900101 · Charles Schwab MMF Int &amp; Div</t>
  </si>
  <si>
    <t>Total 1900000 · LT Assets - Restricted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</si>
  <si>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</si>
  <si>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</si>
  <si>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</si>
  <si>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</si>
  <si>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</si>
  <si>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</si>
  <si>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2200000 · MX Payable</t>
  </si>
  <si>
    <t>2200024 · Technology-MX Payable</t>
  </si>
  <si>
    <t>Total 2200000 · MX Payable</t>
  </si>
  <si>
    <t>Total Other Current Liabilities</t>
  </si>
  <si>
    <t>Total Current Liabilities</t>
  </si>
  <si>
    <t>Total Liabilities</t>
  </si>
  <si>
    <t>Equity</t>
  </si>
  <si>
    <t>3000000 · Opening Balance Equity</t>
  </si>
  <si>
    <t>3100000 · Opening Balance Income/Loss</t>
  </si>
  <si>
    <t>32000 · Unrestricted Net Assets</t>
  </si>
  <si>
    <t>Net Income</t>
  </si>
  <si>
    <t>Total Equity</t>
  </si>
  <si>
    <t>TOTAL LIABILITIES &amp; EQUITY</t>
  </si>
  <si>
    <t>Dec 24</t>
  </si>
  <si>
    <t>OPERATING ACTIVITIES</t>
  </si>
  <si>
    <t>Adjustments to reconcile Net Income</t>
  </si>
  <si>
    <t>to net cash provided by operations:</t>
  </si>
  <si>
    <t>1500103 · Receivable-MX to Marseille</t>
  </si>
  <si>
    <t>Net cash provided by Operating Activities</t>
  </si>
  <si>
    <t>INVESTING ACTIVITIES</t>
  </si>
  <si>
    <t>Net cash provided by Investing Activities</t>
  </si>
  <si>
    <t>Net cash increase for period</t>
  </si>
  <si>
    <t>Cash at beginning of period</t>
  </si>
  <si>
    <t>Cash at end of period</t>
  </si>
  <si>
    <t>.</t>
  </si>
  <si>
    <t>1</t>
  </si>
  <si>
    <t>2</t>
  </si>
  <si>
    <t>3</t>
  </si>
  <si>
    <t>3-2</t>
  </si>
  <si>
    <t>*</t>
  </si>
  <si>
    <t>Use Monthly Deposit Record Report with formatted cells to 2 decimals to get YTD Contributions and Adjusted Goal.</t>
  </si>
  <si>
    <t>Jan-Dec 24</t>
  </si>
  <si>
    <t>YTD Budget</t>
  </si>
  <si>
    <t xml:space="preserve"> Δ YTD</t>
  </si>
  <si>
    <t>Month</t>
  </si>
  <si>
    <t>Year-to-Date</t>
  </si>
  <si>
    <t>Ordinary Income/Expense</t>
  </si>
  <si>
    <t>Jan - Dec 24</t>
  </si>
  <si>
    <t>Budget</t>
  </si>
  <si>
    <t>Income</t>
  </si>
  <si>
    <t>4100000 · General Fund Income</t>
  </si>
  <si>
    <t>4100100 · Regular Contributions</t>
  </si>
  <si>
    <t>A</t>
  </si>
  <si>
    <t>4100105 · Special Contributions</t>
  </si>
  <si>
    <t>4100130 · Other Income</t>
  </si>
  <si>
    <t>4100110 · Building Use Rental Income</t>
  </si>
  <si>
    <t>4100140 · Rental Property (Houses)</t>
  </si>
  <si>
    <t>B</t>
  </si>
  <si>
    <t>Total 4100000 · General Fund Income</t>
  </si>
  <si>
    <t>Total Income</t>
  </si>
  <si>
    <t>Gross Profit</t>
  </si>
  <si>
    <t>Expense</t>
  </si>
  <si>
    <t>6100000 · Committed Expenditures</t>
  </si>
  <si>
    <t>6100100 · Facility</t>
  </si>
  <si>
    <t>6100102 · Electricity</t>
  </si>
  <si>
    <t>6100103 · Gas</t>
  </si>
  <si>
    <t>6100105 · Telephone / Internet</t>
  </si>
  <si>
    <t>6100106 · Sewer</t>
  </si>
  <si>
    <t>6100109 · Trash</t>
  </si>
  <si>
    <t>6100112 · Water</t>
  </si>
  <si>
    <t>6100150 · Maintenance and Repair</t>
  </si>
  <si>
    <t>6100115 · Building Supplies</t>
  </si>
  <si>
    <t>6100170 · Rental House Utility</t>
  </si>
  <si>
    <t>C</t>
  </si>
  <si>
    <t>6100175 · Rent House Maintenance</t>
  </si>
  <si>
    <t>6100155 · Renovations and Upgrades</t>
  </si>
  <si>
    <t>6100185 · Lawn Care</t>
  </si>
  <si>
    <t>D</t>
  </si>
  <si>
    <t>6100160 · Property Insurance</t>
  </si>
  <si>
    <t>6100195 · Janitor Supplies / Cleaning</t>
  </si>
  <si>
    <t>Total 6100100 · Facility</t>
  </si>
  <si>
    <t>E</t>
  </si>
  <si>
    <t>6100300 · Payroll</t>
  </si>
  <si>
    <t>6100180 · Rent House Real Estate Taxes</t>
  </si>
  <si>
    <t>6100305 · Salaries &amp; Wages</t>
  </si>
  <si>
    <t>6100307 · Restricted Salaries &amp; Wages</t>
  </si>
  <si>
    <t>6100190 · Snow Removal</t>
  </si>
  <si>
    <t>6100310 · Housing Allowance</t>
  </si>
  <si>
    <t>6100195 · Janitor Supplies/Cleaning</t>
  </si>
  <si>
    <t>6100330 · Education and Training</t>
  </si>
  <si>
    <t>6100350 · Disability &amp; Health Insurance</t>
  </si>
  <si>
    <t>6100380 · Retirement</t>
  </si>
  <si>
    <t>6100390 · Payroll Taxes</t>
  </si>
  <si>
    <t>Total 6100300 · Payroll</t>
  </si>
  <si>
    <t>6100320 · Pulpit Ministers Resources</t>
  </si>
  <si>
    <t>6100400 · Automotive</t>
  </si>
  <si>
    <t>6100450 · Automotive Fuel</t>
  </si>
  <si>
    <t>6100340 · Workers Compensation</t>
  </si>
  <si>
    <t>6100460 · Van Maintenance &amp; Rentals</t>
  </si>
  <si>
    <t>Total 6100400 · Automotive</t>
  </si>
  <si>
    <t>6100500 · Office</t>
  </si>
  <si>
    <t>6100510 · Copy Machine</t>
  </si>
  <si>
    <t>6100520 · Website / Social Media / Email</t>
  </si>
  <si>
    <t>6100562 · Computer Technology-Network</t>
  </si>
  <si>
    <t>F</t>
  </si>
  <si>
    <t>6100440 · Automotive Insurance</t>
  </si>
  <si>
    <t>6100565 · Background Checks</t>
  </si>
  <si>
    <t>G</t>
  </si>
  <si>
    <t>6100570 · Office Supplies / Services</t>
  </si>
  <si>
    <t>6100580 · Postage</t>
  </si>
  <si>
    <t>6100590 · Leaders' Lunches / Meetings</t>
  </si>
  <si>
    <t>Total 6100500 · Office</t>
  </si>
  <si>
    <t>6100600 · Finance</t>
  </si>
  <si>
    <t>6100520 · Web Site / Social Media / Email</t>
  </si>
  <si>
    <t>6100610 · Mortgage Payments (Interest)</t>
  </si>
  <si>
    <t>6100690 · Bank / Broker &amp; Other Fees</t>
  </si>
  <si>
    <t>H</t>
  </si>
  <si>
    <t>Total 6100600 · Finance</t>
  </si>
  <si>
    <t>Total 6100000 · Committed Expenditures</t>
  </si>
  <si>
    <t>7100000 · Uncommitted Expenditures</t>
  </si>
  <si>
    <t>6100581 · Misc-Not Budgeted</t>
  </si>
  <si>
    <t>7100170 · Next Gen Ministry</t>
  </si>
  <si>
    <t>I</t>
  </si>
  <si>
    <t>6100590 · Leaders' Lunches / Mtgs</t>
  </si>
  <si>
    <t>7100175 · Next Gen Ministry</t>
  </si>
  <si>
    <t>Total 7100170 · Next Gen Ministry</t>
  </si>
  <si>
    <t>6100581 · Miscellaneous-Not Budgeted</t>
  </si>
  <si>
    <t>7100200 · Youth Ministry</t>
  </si>
  <si>
    <t>7100210 · Youth General</t>
  </si>
  <si>
    <t>6100615 · First Mid B&amp;T Principal</t>
  </si>
  <si>
    <t>7100230 · Youth Missions</t>
  </si>
  <si>
    <t>6100690 · Bank / Broker &amp; other Fees</t>
  </si>
  <si>
    <t>7100231 · Youth Shepherding</t>
  </si>
  <si>
    <t>Total 7100200 · Youth Ministry</t>
  </si>
  <si>
    <t>7100300 · Children's Ministry</t>
  </si>
  <si>
    <t>7100315 · Curriculum &amp; Class Supplies</t>
  </si>
  <si>
    <t>7100100 · Adult Ministry</t>
  </si>
  <si>
    <t>7100340 · C.Minister Shepherding</t>
  </si>
  <si>
    <t>7100105 · Adult Curriculum</t>
  </si>
  <si>
    <t>7100345 · Preschool/Elem Activities</t>
  </si>
  <si>
    <t>Total 7100100 · Adult Ministry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</si>
  <si>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</si>
  <si>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</si>
  <si>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</si>
  <si>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</si>
  <si>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</si>
  <si>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</si>
  <si>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7100417 · Global Serve Int'l [Whelan]</t>
  </si>
  <si>
    <t>7100420 · Campus Outreach SERVE [Gasser]</t>
  </si>
  <si>
    <t>7100240 · Youth Scholarship</t>
  </si>
  <si>
    <t>7100425 · Marseille France</t>
  </si>
  <si>
    <t>7100427 · North City Church/Urban Youth O</t>
  </si>
  <si>
    <t>Total 7100400 · Missions</t>
  </si>
  <si>
    <t>7100500 · Outreach</t>
  </si>
  <si>
    <t>7100325 · Leadership Development</t>
  </si>
  <si>
    <t>7100510 · Benevolence-Member</t>
  </si>
  <si>
    <t>7100335 · Family Milestones</t>
  </si>
  <si>
    <t>7100520 · Food Pantry</t>
  </si>
  <si>
    <t>7100340 · C. Minister Shepherding</t>
  </si>
  <si>
    <t>7100540 · Room at the Inn</t>
  </si>
  <si>
    <t>7100345 · Preschool / Elem Activities</t>
  </si>
  <si>
    <t>7100580 · Community Events</t>
  </si>
  <si>
    <t>7100350 · VBS</t>
  </si>
  <si>
    <t>Total 7100500 · Outreach</t>
  </si>
  <si>
    <t>7100600 · Fellowship</t>
  </si>
  <si>
    <t>7100610 · Kitchen Consumables</t>
  </si>
  <si>
    <t>7100630 · Funeral Expenses</t>
  </si>
  <si>
    <t>7100660 · Fellowship Activities</t>
  </si>
  <si>
    <t>Total 7100600 · Fellowship</t>
  </si>
  <si>
    <t>7100700 · Worship</t>
  </si>
  <si>
    <t>7100417 · Global Serve Int'l</t>
  </si>
  <si>
    <t>7100710 · Auditorium Worship</t>
  </si>
  <si>
    <t xml:space="preserve">7100420 · Campus Outreach SERVE </t>
  </si>
  <si>
    <t>7100730 · Special Services</t>
  </si>
  <si>
    <t>J</t>
  </si>
  <si>
    <t>7100735 · Safety</t>
  </si>
  <si>
    <t>7100427 · North City Church/Urban Youth</t>
  </si>
  <si>
    <t>Total 7100700 · Worship</t>
  </si>
  <si>
    <t>7100428 · Mauritius</t>
  </si>
  <si>
    <t>Total 7100000 · Uncommitted Expenditures</t>
  </si>
  <si>
    <t xml:space="preserve">7100430 · ACTS Spring Mission </t>
  </si>
  <si>
    <t>Total Expense</t>
  </si>
  <si>
    <t>Net Ordinary Income</t>
  </si>
  <si>
    <t>7100430 · ACTS Mission</t>
  </si>
  <si>
    <t>7100515 · Benevolence-Nonmember</t>
  </si>
  <si>
    <t>K</t>
  </si>
  <si>
    <t>7100570 · Welcome Ministry</t>
  </si>
  <si>
    <t>7100590 · Sr. Minister Shepherding</t>
  </si>
  <si>
    <t>7100591 · New Member Orientation</t>
  </si>
  <si>
    <t>7100593 · Congregational Child Care</t>
  </si>
  <si>
    <t>7100640 · Connect Groups</t>
  </si>
  <si>
    <t>7100650 · Farewell Gifts</t>
  </si>
  <si>
    <t>L</t>
  </si>
  <si>
    <t>7100670 · Women's Activities</t>
  </si>
  <si>
    <t>7100680 · Men's Activities</t>
  </si>
  <si>
    <t>M</t>
  </si>
  <si>
    <t>7100800 · Capital Expenditure Replenish</t>
  </si>
  <si>
    <t>Mortgage Principal Payments</t>
  </si>
  <si>
    <t>Net Income on Cashflow Statement</t>
  </si>
  <si>
    <t>Morgan Stanley 100 sh=$10,074, Duke Energy 44 sh=$5,114, Hill donation to HVAC RTU#9 purchase=$1,000</t>
  </si>
  <si>
    <t>Schwab Money Market interest average=$1,650/mo.</t>
  </si>
  <si>
    <t>Nursery HVAC RTU#7=$1,385, Tech Electronics-repl battery=$415, Vital Signs S&amp;W Parking Lot lights=$540</t>
  </si>
  <si>
    <t>Keyless Entry repair &amp; new keypad=$1,250, Service call RTU#9=$281</t>
  </si>
  <si>
    <t>Commercial Property Insurance: $3,333 --&gt; $4,171</t>
  </si>
  <si>
    <t>Sliding Glass Door (1346)=$858, Furnace Repair (1346)=$215, Mold Remediation-Woodard (1346)=$4,500</t>
  </si>
  <si>
    <t>Annual Auto Ins (7/1/24-7/1/25)=$3,345, extra 1/4 payment in Feb=$809.50; switched from 1/4 pymts to annual</t>
  </si>
  <si>
    <t>Very active use of church vans (Sundays, ACTS &amp; Youth Group weekly, mission trips, retreats, summer activity)</t>
  </si>
  <si>
    <r>
      <t xml:space="preserve">Background Chks to </t>
    </r>
    <r>
      <rPr>
        <b/>
        <u/>
        <sz val="8"/>
        <color rgb="FFFF0000"/>
        <rFont val="Arial"/>
        <family val="2"/>
      </rPr>
      <t>annual</t>
    </r>
    <r>
      <rPr>
        <b/>
        <sz val="8"/>
        <color rgb="FFFF0000"/>
        <rFont val="Arial"/>
        <family val="2"/>
      </rPr>
      <t xml:space="preserve"> re-screening policy in June. </t>
    </r>
  </si>
  <si>
    <t>Leadership Conference=$75, Siburt Institute calls (children's ministry search)=$500, Staff Xmas Lunch=$353</t>
  </si>
  <si>
    <t>MX donation to the purchase &amp; rehabilitation of the Betheline Monastery=$100,000</t>
  </si>
  <si>
    <t>$ Transfer of all unspent donations at the end of the year to Food Pantry Reserve=$1,536.18. (No FP budget used)</t>
  </si>
  <si>
    <t>Kryder Retirement=$3,747.67</t>
  </si>
  <si>
    <t>Honorarium Guest Speakers: Craig Young, Carson Reed &amp; Shelby Coble, Jerry Jones (x2)=$1,300</t>
  </si>
  <si>
    <t>Lead Minister Search (Mundie &amp; Gunter Visits)=$3,424</t>
  </si>
  <si>
    <r>
      <t>(</t>
    </r>
    <r>
      <rPr>
        <b/>
        <sz val="11"/>
        <color rgb="FFFF0000"/>
        <rFont val="Aptos Narrow"/>
        <family val="2"/>
        <scheme val="minor"/>
      </rPr>
      <t>A</t>
    </r>
    <r>
      <rPr>
        <sz val="11"/>
        <color theme="1"/>
        <rFont val="Aptos Narrow"/>
        <family val="2"/>
        <scheme val="minor"/>
      </rPr>
      <t>)</t>
    </r>
  </si>
  <si>
    <r>
      <t>See "</t>
    </r>
    <r>
      <rPr>
        <b/>
        <i/>
        <sz val="9"/>
        <color rgb="FF323232"/>
        <rFont val="Arial"/>
        <family val="2"/>
      </rPr>
      <t>2024 CF Restricted</t>
    </r>
    <r>
      <rPr>
        <b/>
        <sz val="9"/>
        <color rgb="FF323232"/>
        <rFont val="Arial"/>
        <family val="2"/>
      </rPr>
      <t xml:space="preserve">" tab. </t>
    </r>
  </si>
  <si>
    <r>
      <t xml:space="preserve">see </t>
    </r>
    <r>
      <rPr>
        <b/>
        <sz val="8"/>
        <color rgb="FF0070C0"/>
        <rFont val="Arial"/>
        <family val="2"/>
      </rPr>
      <t xml:space="preserve">Total Checking/Savings </t>
    </r>
    <r>
      <rPr>
        <b/>
        <sz val="8"/>
        <color rgb="FF323232"/>
        <rFont val="Arial"/>
        <family val="2"/>
      </rPr>
      <t>on "</t>
    </r>
    <r>
      <rPr>
        <b/>
        <i/>
        <sz val="8"/>
        <color rgb="FF323232"/>
        <rFont val="Arial"/>
        <family val="2"/>
      </rPr>
      <t>2024 BS</t>
    </r>
    <r>
      <rPr>
        <b/>
        <sz val="8"/>
        <color rgb="FF323232"/>
        <rFont val="Arial"/>
        <family val="2"/>
      </rPr>
      <t>" tab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</si>
</sst>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#,##0.00;\-#,##0.00"/>
  </numFmts>
  <fonts count="21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b/>
      <u/>
      <sz val="8"/>
      <color rgb="FF323232"/>
      <name val="Arial"/>
      <family val="2"/>
    </font>
    <font>
      <b/>
      <u/>
      <sz val="8"/>
      <color rgb="FF0070C0"/>
      <name val="Arial"/>
      <family val="2"/>
    </font>
    <font>
      <b/>
      <sz val="9"/>
      <color rgb="FF323232"/>
      <name val="Arial"/>
      <family val="2"/>
    </font>
    <font>
      <b/>
      <sz val="8"/>
      <color rgb="FF000000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1"/>
      <color theme="1"/>
      <name val="Calibri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sz val="8"/>
      <color theme="8" tint="-0.249977111117893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i/>
      <sz val="8"/>
      <color rgb="FF323232"/>
      <name val="Arial"/>
      <family val="2"/>
    </font>
    <font>
      <b/>
      <i/>
      <sz val="9"/>
      <color rgb="FF323232"/>
      <name val="Arial"/>
      <family val="2"/>
    </font>
    <font>
      <b/>
      <sz val="8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1" fillId="2" borderId="0" xfId="0" applyNumberFormat="1" applyFont="1" applyFill="1"/>
    <xf numFmtId="164" fontId="2" fillId="2" borderId="0" xfId="0" applyNumberFormat="1" applyFont="1" applyFill="1"/>
    <xf numFmtId="49" fontId="1" fillId="3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/>
    <xf numFmtId="40" fontId="2" fillId="0" borderId="0" xfId="0" applyNumberFormat="1" applyFont="1"/>
    <xf numFmtId="8" fontId="2" fillId="0" borderId="2" xfId="0" applyNumberFormat="1" applyFont="1" applyBorder="1"/>
    <xf numFmtId="8" fontId="2" fillId="0" borderId="0" xfId="0" applyNumberFormat="1" applyFont="1"/>
    <xf numFmtId="8" fontId="2" fillId="2" borderId="0" xfId="0" applyNumberFormat="1" applyFont="1" applyFill="1"/>
    <xf numFmtId="8" fontId="2" fillId="0" borderId="3" xfId="0" applyNumberFormat="1" applyFont="1" applyBorder="1"/>
    <xf numFmtId="8" fontId="2" fillId="2" borderId="3" xfId="0" applyNumberFormat="1" applyFont="1" applyFill="1" applyBorder="1"/>
    <xf numFmtId="8" fontId="6" fillId="3" borderId="4" xfId="0" applyNumberFormat="1" applyFont="1" applyFill="1" applyBorder="1"/>
    <xf numFmtId="164" fontId="2" fillId="0" borderId="5" xfId="0" applyNumberFormat="1" applyFont="1" applyBorder="1"/>
    <xf numFmtId="49" fontId="1" fillId="4" borderId="0" xfId="0" applyNumberFormat="1" applyFont="1" applyFill="1"/>
    <xf numFmtId="7" fontId="6" fillId="4" borderId="4" xfId="0" applyNumberFormat="1" applyFont="1" applyFill="1" applyBorder="1"/>
    <xf numFmtId="49" fontId="7" fillId="0" borderId="0" xfId="0" applyNumberFormat="1" applyFont="1"/>
    <xf numFmtId="49" fontId="8" fillId="5" borderId="6" xfId="0" applyNumberFormat="1" applyFont="1" applyFill="1" applyBorder="1" applyAlignment="1">
      <alignment horizontal="center"/>
    </xf>
    <xf numFmtId="49" fontId="8" fillId="5" borderId="7" xfId="0" applyNumberFormat="1" applyFont="1" applyFill="1" applyBorder="1" applyAlignment="1">
      <alignment horizontal="center"/>
    </xf>
    <xf numFmtId="49" fontId="8" fillId="5" borderId="8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6" borderId="9" xfId="0" applyNumberFormat="1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Continuous"/>
    </xf>
    <xf numFmtId="49" fontId="7" fillId="4" borderId="0" xfId="0" applyNumberFormat="1" applyFont="1" applyFill="1"/>
    <xf numFmtId="49" fontId="7" fillId="0" borderId="1" xfId="0" applyNumberFormat="1" applyFont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12" fillId="0" borderId="0" xfId="0" applyNumberFormat="1" applyFont="1"/>
    <xf numFmtId="39" fontId="13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/>
    <xf numFmtId="40" fontId="0" fillId="0" borderId="0" xfId="0" applyNumberFormat="1"/>
    <xf numFmtId="0" fontId="7" fillId="0" borderId="0" xfId="0" applyFont="1"/>
    <xf numFmtId="4" fontId="13" fillId="0" borderId="0" xfId="0" applyNumberFormat="1" applyFont="1"/>
    <xf numFmtId="164" fontId="13" fillId="0" borderId="3" xfId="0" applyNumberFormat="1" applyFont="1" applyBorder="1"/>
    <xf numFmtId="164" fontId="13" fillId="0" borderId="2" xfId="0" applyNumberFormat="1" applyFont="1" applyBorder="1"/>
    <xf numFmtId="49" fontId="7" fillId="7" borderId="0" xfId="0" applyNumberFormat="1" applyFont="1" applyFill="1"/>
    <xf numFmtId="49" fontId="12" fillId="7" borderId="0" xfId="0" applyNumberFormat="1" applyFont="1" applyFill="1"/>
    <xf numFmtId="39" fontId="13" fillId="7" borderId="3" xfId="0" applyNumberFormat="1" applyFont="1" applyFill="1" applyBorder="1"/>
    <xf numFmtId="40" fontId="0" fillId="7" borderId="2" xfId="0" applyNumberFormat="1" applyFill="1" applyBorder="1"/>
    <xf numFmtId="49" fontId="7" fillId="3" borderId="0" xfId="0" applyNumberFormat="1" applyFont="1" applyFill="1"/>
    <xf numFmtId="49" fontId="12" fillId="3" borderId="0" xfId="0" applyNumberFormat="1" applyFont="1" applyFill="1"/>
    <xf numFmtId="39" fontId="13" fillId="3" borderId="2" xfId="0" applyNumberFormat="1" applyFont="1" applyFill="1" applyBorder="1"/>
    <xf numFmtId="40" fontId="0" fillId="3" borderId="2" xfId="0" applyNumberFormat="1" applyFill="1" applyBorder="1"/>
    <xf numFmtId="164" fontId="13" fillId="0" borderId="5" xfId="0" applyNumberFormat="1" applyFont="1" applyBorder="1"/>
    <xf numFmtId="4" fontId="13" fillId="0" borderId="5" xfId="0" applyNumberFormat="1" applyFont="1" applyBorder="1"/>
    <xf numFmtId="40" fontId="0" fillId="0" borderId="5" xfId="0" applyNumberFormat="1" applyBorder="1"/>
    <xf numFmtId="39" fontId="13" fillId="7" borderId="0" xfId="0" applyNumberFormat="1" applyFont="1" applyFill="1"/>
    <xf numFmtId="164" fontId="13" fillId="7" borderId="0" xfId="0" applyNumberFormat="1" applyFont="1" applyFill="1"/>
    <xf numFmtId="40" fontId="0" fillId="7" borderId="0" xfId="0" applyNumberFormat="1" applyFill="1"/>
    <xf numFmtId="39" fontId="13" fillId="7" borderId="2" xfId="0" applyNumberFormat="1" applyFont="1" applyFill="1" applyBorder="1"/>
    <xf numFmtId="164" fontId="13" fillId="7" borderId="2" xfId="0" applyNumberFormat="1" applyFont="1" applyFill="1" applyBorder="1"/>
    <xf numFmtId="40" fontId="0" fillId="7" borderId="5" xfId="0" applyNumberFormat="1" applyFill="1" applyBorder="1"/>
    <xf numFmtId="49" fontId="7" fillId="8" borderId="0" xfId="0" applyNumberFormat="1" applyFont="1" applyFill="1"/>
    <xf numFmtId="49" fontId="12" fillId="8" borderId="0" xfId="0" applyNumberFormat="1" applyFont="1" applyFill="1"/>
    <xf numFmtId="39" fontId="13" fillId="8" borderId="2" xfId="0" applyNumberFormat="1" applyFont="1" applyFill="1" applyBorder="1"/>
    <xf numFmtId="164" fontId="13" fillId="8" borderId="2" xfId="0" applyNumberFormat="1" applyFont="1" applyFill="1" applyBorder="1"/>
    <xf numFmtId="40" fontId="0" fillId="8" borderId="5" xfId="0" applyNumberFormat="1" applyFill="1" applyBorder="1"/>
    <xf numFmtId="39" fontId="13" fillId="0" borderId="5" xfId="0" applyNumberFormat="1" applyFont="1" applyBorder="1"/>
    <xf numFmtId="2" fontId="15" fillId="0" borderId="5" xfId="0" applyNumberFormat="1" applyFont="1" applyBorder="1"/>
    <xf numFmtId="164" fontId="7" fillId="0" borderId="4" xfId="0" applyNumberFormat="1" applyFont="1" applyBorder="1"/>
    <xf numFmtId="164" fontId="7" fillId="0" borderId="0" xfId="0" applyNumberFormat="1" applyFont="1"/>
    <xf numFmtId="39" fontId="13" fillId="8" borderId="3" xfId="0" applyNumberFormat="1" applyFont="1" applyFill="1" applyBorder="1"/>
    <xf numFmtId="164" fontId="13" fillId="9" borderId="2" xfId="0" applyNumberFormat="1" applyFont="1" applyFill="1" applyBorder="1"/>
    <xf numFmtId="49" fontId="7" fillId="6" borderId="0" xfId="0" applyNumberFormat="1" applyFont="1" applyFill="1"/>
    <xf numFmtId="49" fontId="12" fillId="6" borderId="0" xfId="0" applyNumberFormat="1" applyFont="1" applyFill="1"/>
    <xf numFmtId="49" fontId="7" fillId="10" borderId="0" xfId="0" applyNumberFormat="1" applyFont="1" applyFill="1"/>
    <xf numFmtId="39" fontId="13" fillId="6" borderId="3" xfId="0" applyNumberFormat="1" applyFont="1" applyFill="1" applyBorder="1"/>
    <xf numFmtId="40" fontId="0" fillId="6" borderId="5" xfId="0" applyNumberFormat="1" applyFill="1" applyBorder="1"/>
    <xf numFmtId="40" fontId="7" fillId="3" borderId="4" xfId="0" applyNumberFormat="1" applyFont="1" applyFill="1" applyBorder="1"/>
    <xf numFmtId="40" fontId="0" fillId="3" borderId="4" xfId="0" applyNumberFormat="1" applyFill="1" applyBorder="1"/>
    <xf numFmtId="40" fontId="7" fillId="11" borderId="4" xfId="0" applyNumberFormat="1" applyFont="1" applyFill="1" applyBorder="1"/>
    <xf numFmtId="40" fontId="0" fillId="4" borderId="0" xfId="0" applyNumberFormat="1" applyFill="1"/>
    <xf numFmtId="40" fontId="0" fillId="0" borderId="10" xfId="0" applyNumberFormat="1" applyBorder="1"/>
    <xf numFmtId="40" fontId="0" fillId="0" borderId="13" xfId="0" applyNumberFormat="1" applyBorder="1"/>
    <xf numFmtId="0" fontId="12" fillId="0" borderId="0" xfId="0" applyFont="1"/>
    <xf numFmtId="0" fontId="16" fillId="0" borderId="0" xfId="0" applyFont="1"/>
    <xf numFmtId="0" fontId="12" fillId="0" borderId="0" xfId="0" quotePrefix="1" applyFont="1"/>
    <xf numFmtId="8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9" fontId="7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1A61C160-5E0F-40A5-BB09-CA233EF1F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8686AB-DA4C-4A66-92A8-F31E76369629}"/>
            </a:ext>
          </a:extLst>
        </xdr:cNvPr>
        <xdr:cNvSpPr/>
      </xdr:nvSpPr>
      <xdr:spPr>
        <a:xfrm>
          <a:off x="0" y="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1F576F-4082-47EA-B367-FB420E8385EB}"/>
            </a:ext>
          </a:extLst>
        </xdr:cNvPr>
        <xdr:cNvSpPr/>
      </xdr:nvSpPr>
      <xdr:spPr>
        <a:xfrm>
          <a:off x="0" y="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BE06CF1E-3AC9-4C76-8509-7D78588E94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BC779A02-7159-4BF1-A804-878BAAF1E4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5847-2A63-4A87-9EF7-9299637CF857}">
  <sheetPr codeName="Sheet1">
    <tabColor rgb="FFFFFF00"/>
  </sheetPr>
  <dimension ref="A1:I59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G60" sqref="G60"/>
    </sheetView>
  </sheetViews>
  <sheetFormatPr defaultRowHeight="15" x14ac:dyDescent="0.25"/>
  <cols>
    <col min="1" max="5" width="3" style="4" customWidth="1"/>
    <col min="6" max="6" width="32.42578125" style="4" customWidth="1"/>
    <col min="7" max="7" width="12.28515625" customWidth="1"/>
    <col min="8" max="8" width="3.5703125" bestFit="1" customWidth="1"/>
    <col min="9" max="9" width="1.5703125" bestFit="1" customWidth="1"/>
  </cols>
  <sheetData>
    <row r="1" spans="1:9" s="7" customFormat="1" ht="15.75" thickBot="1" x14ac:dyDescent="0.3">
      <c r="A1" s="5"/>
      <c r="B1" s="5"/>
      <c r="C1" s="5"/>
      <c r="D1" s="5"/>
      <c r="E1" s="5"/>
      <c r="F1" s="5"/>
      <c r="G1" s="6" t="s">
        <v>0</v>
      </c>
      <c r="H1" s="7" t="s">
        <v>65</v>
      </c>
      <c r="I1" s="7" t="s">
        <v>65</v>
      </c>
    </row>
    <row r="2" spans="1:9" ht="12.95" customHeight="1" thickTop="1" x14ac:dyDescent="0.25">
      <c r="A2" s="13" t="s">
        <v>1</v>
      </c>
      <c r="B2" s="1"/>
      <c r="C2" s="1"/>
      <c r="D2" s="1"/>
      <c r="E2" s="1"/>
      <c r="F2" s="1"/>
      <c r="G2" s="2"/>
    </row>
    <row r="3" spans="1:9" ht="12" customHeight="1" x14ac:dyDescent="0.25">
      <c r="A3" s="1"/>
      <c r="B3" s="12" t="s">
        <v>2</v>
      </c>
      <c r="C3" s="1"/>
      <c r="D3" s="1"/>
      <c r="E3" s="1"/>
      <c r="F3" s="1"/>
      <c r="G3" s="2"/>
    </row>
    <row r="4" spans="1:9" ht="12" customHeight="1" x14ac:dyDescent="0.25">
      <c r="A4" s="1"/>
      <c r="B4" s="1"/>
      <c r="C4" s="1" t="s">
        <v>3</v>
      </c>
      <c r="D4" s="1"/>
      <c r="E4" s="1"/>
      <c r="F4" s="1"/>
      <c r="G4" s="2"/>
    </row>
    <row r="5" spans="1:9" ht="12" customHeight="1" x14ac:dyDescent="0.25">
      <c r="A5" s="1"/>
      <c r="B5" s="1"/>
      <c r="C5" s="1"/>
      <c r="D5" s="1" t="s">
        <v>4</v>
      </c>
      <c r="E5" s="1"/>
      <c r="F5" s="1"/>
      <c r="G5" s="2"/>
    </row>
    <row r="6" spans="1:9" ht="12.6" customHeight="1" x14ac:dyDescent="0.25">
      <c r="A6" s="1"/>
      <c r="B6" s="1"/>
      <c r="C6" s="1"/>
      <c r="D6" s="1"/>
      <c r="E6" s="1" t="s">
        <v>5</v>
      </c>
      <c r="F6" s="1"/>
      <c r="G6" s="2">
        <v>197513.95</v>
      </c>
    </row>
    <row r="7" spans="1:9" ht="12.6" customHeight="1" x14ac:dyDescent="0.25">
      <c r="A7" s="1"/>
      <c r="B7" s="1"/>
      <c r="C7" s="1"/>
      <c r="D7" s="1"/>
      <c r="E7" s="1" t="s">
        <v>6</v>
      </c>
      <c r="F7" s="1"/>
      <c r="G7" s="2">
        <v>17824.78</v>
      </c>
    </row>
    <row r="8" spans="1:9" ht="12.6" customHeight="1" x14ac:dyDescent="0.25">
      <c r="A8" s="1"/>
      <c r="B8" s="1"/>
      <c r="C8" s="1"/>
      <c r="D8" s="1"/>
      <c r="E8" s="1" t="s">
        <v>7</v>
      </c>
      <c r="F8" s="1"/>
      <c r="G8" s="2">
        <v>98614.7</v>
      </c>
    </row>
    <row r="9" spans="1:9" ht="12.6" customHeight="1" x14ac:dyDescent="0.25">
      <c r="A9" s="1"/>
      <c r="B9" s="1"/>
      <c r="C9" s="1"/>
      <c r="D9" s="1"/>
      <c r="E9" s="1" t="s">
        <v>8</v>
      </c>
      <c r="F9" s="1"/>
      <c r="G9" s="2">
        <v>1867</v>
      </c>
    </row>
    <row r="10" spans="1:9" ht="12.6" customHeight="1" x14ac:dyDescent="0.25">
      <c r="A10" s="1"/>
      <c r="B10" s="1"/>
      <c r="C10" s="1"/>
      <c r="D10" s="1"/>
      <c r="E10" s="1" t="s">
        <v>9</v>
      </c>
      <c r="F10" s="1"/>
      <c r="G10" s="2">
        <v>2064</v>
      </c>
    </row>
    <row r="11" spans="1:9" ht="12.6" customHeight="1" x14ac:dyDescent="0.25">
      <c r="A11" s="1"/>
      <c r="B11" s="1"/>
      <c r="C11" s="1"/>
      <c r="D11" s="1"/>
      <c r="E11" s="1" t="s">
        <v>10</v>
      </c>
      <c r="F11" s="1"/>
      <c r="G11" s="2">
        <v>16605.73</v>
      </c>
    </row>
    <row r="12" spans="1:9" ht="12.6" customHeight="1" x14ac:dyDescent="0.25">
      <c r="A12" s="1"/>
      <c r="B12" s="1"/>
      <c r="C12" s="1"/>
      <c r="D12" s="1"/>
      <c r="E12" s="1" t="s">
        <v>11</v>
      </c>
      <c r="F12" s="1"/>
      <c r="G12" s="2">
        <v>28734.25</v>
      </c>
    </row>
    <row r="13" spans="1:9" ht="12.6" customHeight="1" x14ac:dyDescent="0.25">
      <c r="A13" s="1"/>
      <c r="B13" s="1"/>
      <c r="C13" s="1"/>
      <c r="D13" s="1"/>
      <c r="E13" s="1" t="s">
        <v>12</v>
      </c>
      <c r="F13" s="1"/>
      <c r="G13" s="2">
        <v>3452.4</v>
      </c>
    </row>
    <row r="14" spans="1:9" ht="12.6" customHeight="1" x14ac:dyDescent="0.25">
      <c r="A14" s="1"/>
      <c r="B14" s="1"/>
      <c r="C14" s="1"/>
      <c r="D14" s="1"/>
      <c r="E14" s="1" t="s">
        <v>13</v>
      </c>
      <c r="F14" s="1"/>
      <c r="G14" s="2">
        <v>13675.19</v>
      </c>
    </row>
    <row r="15" spans="1:9" ht="12.6" customHeight="1" x14ac:dyDescent="0.25">
      <c r="A15" s="1"/>
      <c r="B15" s="1"/>
      <c r="C15" s="1"/>
      <c r="D15" s="1"/>
      <c r="E15" s="1" t="s">
        <v>14</v>
      </c>
      <c r="F15" s="1"/>
      <c r="G15" s="2">
        <v>31454</v>
      </c>
    </row>
    <row r="16" spans="1:9" ht="12.6" customHeight="1" x14ac:dyDescent="0.25">
      <c r="A16" s="1"/>
      <c r="B16" s="1"/>
      <c r="C16" s="1"/>
      <c r="D16" s="1"/>
      <c r="E16" s="1" t="s">
        <v>15</v>
      </c>
      <c r="F16" s="1"/>
      <c r="G16" s="14">
        <v>-350000</v>
      </c>
    </row>
    <row r="17" spans="1:8" ht="12.6" customHeight="1" x14ac:dyDescent="0.25">
      <c r="A17" s="1"/>
      <c r="B17" s="1"/>
      <c r="C17" s="1"/>
      <c r="D17" s="1"/>
      <c r="E17" s="1" t="s">
        <v>16</v>
      </c>
      <c r="F17" s="1"/>
      <c r="G17" s="2">
        <v>49450.080000000002</v>
      </c>
    </row>
    <row r="18" spans="1:8" ht="12.6" customHeight="1" x14ac:dyDescent="0.25">
      <c r="A18" s="1"/>
      <c r="B18" s="1"/>
      <c r="C18" s="1"/>
      <c r="D18" s="1"/>
      <c r="E18" s="1" t="s">
        <v>17</v>
      </c>
      <c r="F18" s="1"/>
      <c r="G18" s="2">
        <v>13816.9</v>
      </c>
    </row>
    <row r="19" spans="1:8" ht="12.6" customHeight="1" x14ac:dyDescent="0.25">
      <c r="A19" s="1"/>
      <c r="B19" s="1"/>
      <c r="C19" s="1"/>
      <c r="D19" s="1"/>
      <c r="E19" s="1" t="s">
        <v>18</v>
      </c>
      <c r="F19" s="1"/>
      <c r="G19" s="2">
        <v>5157.8100000000004</v>
      </c>
    </row>
    <row r="20" spans="1:8" ht="12.6" customHeight="1" thickBot="1" x14ac:dyDescent="0.3">
      <c r="A20" s="1"/>
      <c r="B20" s="1"/>
      <c r="C20" s="1"/>
      <c r="D20" s="1"/>
      <c r="E20" s="1" t="s">
        <v>19</v>
      </c>
      <c r="F20" s="1"/>
      <c r="G20" s="2">
        <v>43822.97</v>
      </c>
    </row>
    <row r="21" spans="1:8" ht="12.95" customHeight="1" thickBot="1" x14ac:dyDescent="0.3">
      <c r="A21" s="1"/>
      <c r="B21" s="1"/>
      <c r="C21" s="1"/>
      <c r="D21" s="1" t="s">
        <v>20</v>
      </c>
      <c r="E21" s="1"/>
      <c r="F21" s="1"/>
      <c r="G21" s="15">
        <f>ROUND(SUM(G5:G20),5)</f>
        <v>174053.76000000001</v>
      </c>
    </row>
    <row r="22" spans="1:8" ht="12.95" customHeight="1" x14ac:dyDescent="0.25">
      <c r="A22" s="1"/>
      <c r="B22" s="1"/>
      <c r="C22" s="1" t="s">
        <v>21</v>
      </c>
      <c r="D22" s="1"/>
      <c r="E22" s="1"/>
      <c r="F22" s="1"/>
      <c r="G22" s="16">
        <f>ROUND(G4+G21,5)</f>
        <v>174053.76000000001</v>
      </c>
      <c r="H22" t="s">
        <v>245</v>
      </c>
    </row>
    <row r="23" spans="1:8" ht="12.95" customHeight="1" x14ac:dyDescent="0.25">
      <c r="A23" s="1"/>
      <c r="B23" s="1"/>
      <c r="C23" s="1"/>
      <c r="D23" s="1"/>
      <c r="E23" s="1"/>
      <c r="F23" s="1"/>
      <c r="G23" s="16"/>
    </row>
    <row r="24" spans="1:8" ht="12.95" customHeight="1" x14ac:dyDescent="0.25">
      <c r="A24" s="1"/>
      <c r="B24" s="1"/>
      <c r="C24" s="1" t="s">
        <v>22</v>
      </c>
      <c r="D24" s="1"/>
      <c r="E24" s="1"/>
      <c r="F24" s="1"/>
      <c r="G24" s="2"/>
    </row>
    <row r="25" spans="1:8" ht="12.95" customHeight="1" x14ac:dyDescent="0.25">
      <c r="A25" s="1"/>
      <c r="B25" s="1"/>
      <c r="C25" s="1"/>
      <c r="D25" s="1" t="s">
        <v>23</v>
      </c>
      <c r="E25" s="1"/>
      <c r="F25" s="1"/>
      <c r="G25" s="2"/>
    </row>
    <row r="26" spans="1:8" ht="12.6" customHeight="1" x14ac:dyDescent="0.25">
      <c r="A26" s="1"/>
      <c r="B26" s="1"/>
      <c r="C26" s="1"/>
      <c r="D26" s="1"/>
      <c r="E26" s="1" t="s">
        <v>24</v>
      </c>
      <c r="F26" s="1"/>
      <c r="G26" s="2">
        <v>269.72000000000003</v>
      </c>
    </row>
    <row r="27" spans="1:8" ht="12.6" customHeight="1" x14ac:dyDescent="0.25">
      <c r="A27" s="1"/>
      <c r="B27" s="1"/>
      <c r="C27" s="1"/>
      <c r="D27" s="1"/>
      <c r="E27" s="1" t="s">
        <v>25</v>
      </c>
      <c r="F27" s="1"/>
      <c r="G27" s="2">
        <v>1536.18</v>
      </c>
    </row>
    <row r="28" spans="1:8" ht="12.6" customHeight="1" thickBot="1" x14ac:dyDescent="0.3">
      <c r="A28" s="1"/>
      <c r="B28" s="1"/>
      <c r="C28" s="1"/>
      <c r="D28" s="1"/>
      <c r="E28" s="1" t="s">
        <v>26</v>
      </c>
      <c r="F28" s="1"/>
      <c r="G28" s="2">
        <v>500</v>
      </c>
    </row>
    <row r="29" spans="1:8" ht="12.95" customHeight="1" thickBot="1" x14ac:dyDescent="0.3">
      <c r="A29" s="1"/>
      <c r="B29" s="1"/>
      <c r="C29" s="1"/>
      <c r="D29" s="1" t="s">
        <v>27</v>
      </c>
      <c r="E29" s="1"/>
      <c r="F29" s="1"/>
      <c r="G29" s="3">
        <f>ROUND(SUM(G25:G28),5)</f>
        <v>2305.9</v>
      </c>
    </row>
    <row r="30" spans="1:8" ht="12.95" customHeight="1" thickBot="1" x14ac:dyDescent="0.3">
      <c r="A30" s="1"/>
      <c r="B30" s="1"/>
      <c r="C30" s="1" t="s">
        <v>28</v>
      </c>
      <c r="D30" s="1"/>
      <c r="E30" s="1"/>
      <c r="F30" s="1"/>
      <c r="G30" s="15">
        <f>ROUND(G24+G29,5)</f>
        <v>2305.9</v>
      </c>
    </row>
    <row r="31" spans="1:8" ht="12.95" customHeight="1" x14ac:dyDescent="0.25">
      <c r="A31" s="9"/>
      <c r="B31" s="9" t="s">
        <v>29</v>
      </c>
      <c r="C31" s="9"/>
      <c r="D31" s="9"/>
      <c r="E31" s="9"/>
      <c r="F31" s="9"/>
      <c r="G31" s="17">
        <f>ROUND(G3+G22+G30,5)</f>
        <v>176359.66</v>
      </c>
    </row>
    <row r="32" spans="1:8" ht="12.95" customHeight="1" x14ac:dyDescent="0.25">
      <c r="A32" s="1"/>
      <c r="B32" s="1"/>
      <c r="C32" s="1"/>
      <c r="D32" s="1"/>
      <c r="E32" s="1"/>
      <c r="F32" s="1"/>
      <c r="G32" s="16"/>
    </row>
    <row r="33" spans="1:7" ht="12.95" customHeight="1" x14ac:dyDescent="0.25">
      <c r="A33" s="1"/>
      <c r="B33" s="8" t="s">
        <v>30</v>
      </c>
      <c r="C33" s="1"/>
      <c r="D33" s="1"/>
      <c r="E33" s="1"/>
      <c r="F33" s="1"/>
      <c r="G33" s="2"/>
    </row>
    <row r="34" spans="1:7" ht="12.95" customHeight="1" x14ac:dyDescent="0.25">
      <c r="A34" s="1"/>
      <c r="B34" s="1"/>
      <c r="C34" s="1" t="s">
        <v>31</v>
      </c>
      <c r="D34" s="1"/>
      <c r="E34" s="1"/>
      <c r="F34" s="1"/>
      <c r="G34" s="2"/>
    </row>
    <row r="35" spans="1:7" ht="12.6" customHeight="1" x14ac:dyDescent="0.25">
      <c r="A35" s="1"/>
      <c r="B35" s="1"/>
      <c r="C35" s="1"/>
      <c r="D35" s="1" t="s">
        <v>32</v>
      </c>
      <c r="E35" s="1"/>
      <c r="F35" s="1"/>
      <c r="G35" s="2">
        <v>350000</v>
      </c>
    </row>
    <row r="36" spans="1:7" ht="12.6" customHeight="1" thickBot="1" x14ac:dyDescent="0.3">
      <c r="A36" s="1"/>
      <c r="B36" s="1"/>
      <c r="C36" s="1"/>
      <c r="D36" s="1" t="s">
        <v>33</v>
      </c>
      <c r="E36" s="1"/>
      <c r="F36" s="1"/>
      <c r="G36" s="2">
        <v>19646.37</v>
      </c>
    </row>
    <row r="37" spans="1:7" ht="12.95" customHeight="1" thickBot="1" x14ac:dyDescent="0.3">
      <c r="A37" s="1"/>
      <c r="B37" s="1"/>
      <c r="C37" s="1" t="s">
        <v>34</v>
      </c>
      <c r="D37" s="1"/>
      <c r="E37" s="1"/>
      <c r="F37" s="1"/>
      <c r="G37" s="18">
        <f>ROUND(SUM(G34:G36),5)</f>
        <v>369646.37</v>
      </c>
    </row>
    <row r="38" spans="1:7" ht="12.95" customHeight="1" thickBot="1" x14ac:dyDescent="0.3">
      <c r="A38" s="9"/>
      <c r="B38" s="9" t="s">
        <v>35</v>
      </c>
      <c r="C38" s="9"/>
      <c r="D38" s="9"/>
      <c r="E38" s="9"/>
      <c r="F38" s="9"/>
      <c r="G38" s="19">
        <f>ROUND(G33+G37,5)</f>
        <v>369646.37</v>
      </c>
    </row>
    <row r="39" spans="1:7" s="4" customFormat="1" ht="14.1" customHeight="1" thickBot="1" x14ac:dyDescent="0.25">
      <c r="A39" s="11" t="s">
        <v>36</v>
      </c>
      <c r="B39" s="11"/>
      <c r="C39" s="11"/>
      <c r="D39" s="11"/>
      <c r="E39" s="11"/>
      <c r="F39" s="11"/>
      <c r="G39" s="20">
        <f>ROUND(G2+G31+G38,5)</f>
        <v>546006.03</v>
      </c>
    </row>
    <row r="40" spans="1:7" ht="24" customHeight="1" thickTop="1" x14ac:dyDescent="0.25">
      <c r="A40" s="13" t="s">
        <v>37</v>
      </c>
      <c r="B40" s="1"/>
      <c r="C40" s="1"/>
      <c r="D40" s="1"/>
      <c r="E40" s="1"/>
      <c r="F40" s="1"/>
      <c r="G40" s="2"/>
    </row>
    <row r="41" spans="1:7" ht="12" customHeight="1" x14ac:dyDescent="0.25">
      <c r="A41" s="1"/>
      <c r="B41" s="12" t="s">
        <v>38</v>
      </c>
      <c r="C41" s="1"/>
      <c r="D41" s="1"/>
      <c r="E41" s="1"/>
      <c r="F41" s="1"/>
      <c r="G41" s="2"/>
    </row>
    <row r="42" spans="1:7" ht="12" customHeight="1" x14ac:dyDescent="0.25">
      <c r="A42" s="1"/>
      <c r="B42" s="1"/>
      <c r="C42" s="1" t="s">
        <v>39</v>
      </c>
      <c r="D42" s="1"/>
      <c r="E42" s="1"/>
      <c r="F42" s="1"/>
      <c r="G42" s="2"/>
    </row>
    <row r="43" spans="1:7" ht="12" customHeight="1" x14ac:dyDescent="0.25">
      <c r="A43" s="1"/>
      <c r="B43" s="1"/>
      <c r="C43" s="1"/>
      <c r="D43" s="1" t="s">
        <v>40</v>
      </c>
      <c r="E43" s="1"/>
      <c r="F43" s="1"/>
      <c r="G43" s="2"/>
    </row>
    <row r="44" spans="1:7" ht="12" customHeight="1" x14ac:dyDescent="0.25">
      <c r="A44" s="1"/>
      <c r="B44" s="1"/>
      <c r="C44" s="1"/>
      <c r="D44" s="1"/>
      <c r="E44" s="1" t="s">
        <v>41</v>
      </c>
      <c r="F44" s="1"/>
      <c r="G44" s="2"/>
    </row>
    <row r="45" spans="1:7" ht="12.95" customHeight="1" thickBot="1" x14ac:dyDescent="0.3">
      <c r="A45" s="1"/>
      <c r="B45" s="1"/>
      <c r="C45" s="1"/>
      <c r="D45" s="1"/>
      <c r="E45" s="1"/>
      <c r="F45" s="1" t="s">
        <v>42</v>
      </c>
      <c r="G45" s="2">
        <v>1810.95</v>
      </c>
    </row>
    <row r="46" spans="1:7" ht="12.95" customHeight="1" thickBot="1" x14ac:dyDescent="0.3">
      <c r="A46" s="1"/>
      <c r="B46" s="1"/>
      <c r="C46" s="1"/>
      <c r="D46" s="1"/>
      <c r="E46" s="1" t="s">
        <v>43</v>
      </c>
      <c r="F46" s="1"/>
      <c r="G46" s="3">
        <f>ROUND(SUM(G44:G45),5)</f>
        <v>1810.95</v>
      </c>
    </row>
    <row r="47" spans="1:7" ht="12.95" customHeight="1" thickBot="1" x14ac:dyDescent="0.3">
      <c r="A47" s="1"/>
      <c r="B47" s="1"/>
      <c r="C47" s="1"/>
      <c r="D47" s="1" t="s">
        <v>44</v>
      </c>
      <c r="E47" s="1"/>
      <c r="F47" s="1"/>
      <c r="G47" s="3">
        <f>ROUND(G43+G46,5)</f>
        <v>1810.95</v>
      </c>
    </row>
    <row r="48" spans="1:7" ht="12.95" customHeight="1" thickBot="1" x14ac:dyDescent="0.3">
      <c r="A48" s="1"/>
      <c r="B48" s="1"/>
      <c r="C48" s="1" t="s">
        <v>45</v>
      </c>
      <c r="D48" s="1"/>
      <c r="E48" s="1"/>
      <c r="F48" s="1"/>
      <c r="G48" s="15">
        <f>ROUND(G42+G47,5)</f>
        <v>1810.95</v>
      </c>
    </row>
    <row r="49" spans="1:7" ht="12.95" customHeight="1" x14ac:dyDescent="0.25">
      <c r="A49" s="9"/>
      <c r="B49" s="9" t="s">
        <v>46</v>
      </c>
      <c r="C49" s="9"/>
      <c r="D49" s="9"/>
      <c r="E49" s="9"/>
      <c r="F49" s="9"/>
      <c r="G49" s="17">
        <f>ROUND(G41+G48,5)</f>
        <v>1810.95</v>
      </c>
    </row>
    <row r="50" spans="1:7" ht="12.95" customHeight="1" x14ac:dyDescent="0.25">
      <c r="A50" s="1"/>
      <c r="B50" s="1"/>
      <c r="C50" s="1"/>
      <c r="D50" s="1"/>
      <c r="E50" s="1"/>
      <c r="F50" s="1"/>
      <c r="G50" s="16"/>
    </row>
    <row r="51" spans="1:7" ht="12.95" customHeight="1" x14ac:dyDescent="0.25">
      <c r="A51" s="1"/>
      <c r="B51" s="12" t="s">
        <v>47</v>
      </c>
      <c r="C51" s="1"/>
      <c r="D51" s="1"/>
      <c r="E51" s="1"/>
      <c r="F51" s="1"/>
      <c r="G51" s="2"/>
    </row>
    <row r="52" spans="1:7" ht="12" customHeight="1" x14ac:dyDescent="0.25">
      <c r="A52" s="1"/>
      <c r="B52" s="1"/>
      <c r="C52" s="1" t="s">
        <v>48</v>
      </c>
      <c r="D52" s="1"/>
      <c r="E52" s="1"/>
      <c r="F52" s="1"/>
      <c r="G52" s="2">
        <v>148019.46</v>
      </c>
    </row>
    <row r="53" spans="1:7" ht="12" customHeight="1" x14ac:dyDescent="0.25">
      <c r="A53" s="1"/>
      <c r="B53" s="1"/>
      <c r="C53" s="1" t="s">
        <v>49</v>
      </c>
      <c r="D53" s="1"/>
      <c r="E53" s="1"/>
      <c r="F53" s="1"/>
      <c r="G53" s="14">
        <v>-11788.83</v>
      </c>
    </row>
    <row r="54" spans="1:7" ht="12" customHeight="1" x14ac:dyDescent="0.25">
      <c r="A54" s="1"/>
      <c r="B54" s="1"/>
      <c r="C54" s="1" t="s">
        <v>50</v>
      </c>
      <c r="D54" s="1"/>
      <c r="E54" s="1"/>
      <c r="F54" s="1"/>
      <c r="G54" s="2">
        <v>364262.8</v>
      </c>
    </row>
    <row r="55" spans="1:7" ht="12.95" customHeight="1" thickBot="1" x14ac:dyDescent="0.3">
      <c r="A55" s="1"/>
      <c r="B55" s="1"/>
      <c r="C55" s="1" t="s">
        <v>51</v>
      </c>
      <c r="D55" s="1"/>
      <c r="E55" s="1"/>
      <c r="F55" s="1"/>
      <c r="G55" s="2">
        <v>43701.65</v>
      </c>
    </row>
    <row r="56" spans="1:7" ht="12.95" customHeight="1" thickBot="1" x14ac:dyDescent="0.3">
      <c r="A56" s="9"/>
      <c r="B56" s="9" t="s">
        <v>52</v>
      </c>
      <c r="C56" s="9"/>
      <c r="D56" s="9"/>
      <c r="E56" s="9"/>
      <c r="F56" s="9"/>
      <c r="G56" s="19">
        <f>ROUND(SUM(G51:G55),5)</f>
        <v>544195.07999999996</v>
      </c>
    </row>
    <row r="57" spans="1:7" s="4" customFormat="1" ht="14.1" customHeight="1" thickBot="1" x14ac:dyDescent="0.25">
      <c r="A57" s="11" t="s">
        <v>53</v>
      </c>
      <c r="B57" s="11"/>
      <c r="C57" s="11"/>
      <c r="D57" s="11"/>
      <c r="E57" s="11"/>
      <c r="F57" s="11"/>
      <c r="G57" s="20">
        <f>ROUND(G40+G49+G56,5)</f>
        <v>546006.03</v>
      </c>
    </row>
    <row r="58" spans="1:7" ht="15.75" thickTop="1" x14ac:dyDescent="0.25"/>
    <row r="59" spans="1:7" x14ac:dyDescent="0.25">
      <c r="B59" t="s">
        <v>245</v>
      </c>
      <c r="C59" s="92" t="s">
        <v>246</v>
      </c>
      <c r="D59" s="92"/>
      <c r="E59" s="92"/>
      <c r="F59" s="92"/>
      <c r="G59" s="92"/>
    </row>
  </sheetData>
  <mergeCells count="1">
    <mergeCell ref="C59:G59"/>
  </mergeCells>
  <pageMargins left="0.7" right="0.7" top="0.75" bottom="0.25" header="0.1" footer="0.3"/>
  <pageSetup orientation="portrait" verticalDpi="0" r:id="rId1"/>
  <headerFooter>
    <oddHeader>&amp;L&amp;"Arial,Bold"&amp;8 6:11 PM
&amp;"Arial,Bold"&amp;8 01/18/25
&amp;"Arial,Bold"&amp;8 Accrual Basis&amp;C&amp;"Arial,Bold"&amp;12 McKnight Crossings Restricted Mission Funds
&amp;"Arial,Bold"&amp;14 Balance Sheet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C4D7-DB68-41E6-A92A-4E64312027D4}">
  <sheetPr>
    <tabColor theme="9" tint="0.59999389629810485"/>
  </sheetPr>
  <dimension ref="A1:H19"/>
  <sheetViews>
    <sheetView workbookViewId="0">
      <selection activeCell="H2" sqref="H2"/>
    </sheetView>
  </sheetViews>
  <sheetFormatPr defaultRowHeight="15" x14ac:dyDescent="0.25"/>
  <cols>
    <col min="1" max="4" width="3" style="4" customWidth="1"/>
    <col min="5" max="5" width="34.7109375" style="4" customWidth="1"/>
    <col min="6" max="6" width="13.28515625" customWidth="1"/>
    <col min="7" max="7" width="3.28515625" bestFit="1" customWidth="1"/>
    <col min="8" max="8" width="1.5703125" bestFit="1" customWidth="1"/>
  </cols>
  <sheetData>
    <row r="1" spans="1:8" s="7" customFormat="1" ht="15.75" thickBot="1" x14ac:dyDescent="0.3">
      <c r="A1" s="5"/>
      <c r="B1" s="5"/>
      <c r="C1" s="5"/>
      <c r="D1" s="5"/>
      <c r="E1" s="5"/>
      <c r="F1" s="6" t="s">
        <v>54</v>
      </c>
      <c r="G1" s="7" t="s">
        <v>65</v>
      </c>
      <c r="H1" s="7" t="s">
        <v>65</v>
      </c>
    </row>
    <row r="2" spans="1:8" ht="20.25" customHeight="1" thickTop="1" x14ac:dyDescent="0.25">
      <c r="A2" s="1"/>
      <c r="B2" s="1"/>
      <c r="C2" s="8" t="s">
        <v>55</v>
      </c>
      <c r="D2" s="1"/>
      <c r="E2" s="1"/>
      <c r="F2" s="2"/>
    </row>
    <row r="3" spans="1:8" ht="15.95" customHeight="1" x14ac:dyDescent="0.25">
      <c r="A3" s="9"/>
      <c r="B3" s="9"/>
      <c r="C3" s="9"/>
      <c r="D3" s="9" t="s">
        <v>51</v>
      </c>
      <c r="E3" s="9"/>
      <c r="F3" s="10">
        <v>6261.53</v>
      </c>
    </row>
    <row r="4" spans="1:8" ht="17.100000000000001" customHeight="1" x14ac:dyDescent="0.25">
      <c r="A4" s="1"/>
      <c r="B4" s="1"/>
      <c r="C4" s="1"/>
      <c r="D4" s="1" t="s">
        <v>56</v>
      </c>
      <c r="E4" s="1"/>
      <c r="F4" s="2"/>
    </row>
    <row r="5" spans="1:8" ht="14.1" customHeight="1" x14ac:dyDescent="0.25">
      <c r="A5" s="1"/>
      <c r="B5" s="1"/>
      <c r="C5" s="1"/>
      <c r="D5" s="1" t="s">
        <v>57</v>
      </c>
      <c r="E5" s="1"/>
      <c r="F5" s="2"/>
    </row>
    <row r="6" spans="1:8" x14ac:dyDescent="0.25">
      <c r="A6" s="1"/>
      <c r="B6" s="1"/>
      <c r="C6" s="1"/>
      <c r="D6" s="1"/>
      <c r="E6" s="1" t="s">
        <v>24</v>
      </c>
      <c r="F6" s="14">
        <v>-20</v>
      </c>
    </row>
    <row r="7" spans="1:8" x14ac:dyDescent="0.25">
      <c r="A7" s="1"/>
      <c r="B7" s="1"/>
      <c r="C7" s="1"/>
      <c r="D7" s="1"/>
      <c r="E7" s="1" t="s">
        <v>58</v>
      </c>
      <c r="F7" s="2">
        <v>7374.76</v>
      </c>
    </row>
    <row r="8" spans="1:8" x14ac:dyDescent="0.25">
      <c r="A8" s="1"/>
      <c r="B8" s="1"/>
      <c r="C8" s="1"/>
      <c r="D8" s="1"/>
      <c r="E8" s="1" t="s">
        <v>25</v>
      </c>
      <c r="F8" s="14">
        <v>-1536.18</v>
      </c>
    </row>
    <row r="9" spans="1:8" x14ac:dyDescent="0.25">
      <c r="A9" s="1"/>
      <c r="B9" s="1"/>
      <c r="C9" s="1"/>
      <c r="D9" s="1"/>
      <c r="E9" s="1" t="s">
        <v>26</v>
      </c>
      <c r="F9" s="2">
        <v>-500</v>
      </c>
    </row>
    <row r="10" spans="1:8" ht="15.75" thickBot="1" x14ac:dyDescent="0.3">
      <c r="A10" s="1"/>
      <c r="B10" s="1"/>
      <c r="C10" s="1"/>
      <c r="D10" s="1"/>
      <c r="E10" s="1" t="s">
        <v>42</v>
      </c>
      <c r="F10" s="21">
        <v>1557.98</v>
      </c>
    </row>
    <row r="11" spans="1:8" ht="17.100000000000001" customHeight="1" x14ac:dyDescent="0.25">
      <c r="A11" s="1"/>
      <c r="B11" s="1"/>
      <c r="C11" s="1" t="s">
        <v>59</v>
      </c>
      <c r="D11" s="1"/>
      <c r="E11" s="1"/>
      <c r="F11" s="16">
        <f>ROUND(SUM(F2:F3)+SUM(F6:F10),5)</f>
        <v>13138.09</v>
      </c>
    </row>
    <row r="12" spans="1:8" ht="27.95" customHeight="1" x14ac:dyDescent="0.25">
      <c r="A12" s="1"/>
      <c r="B12" s="1"/>
      <c r="C12" s="8" t="s">
        <v>60</v>
      </c>
      <c r="D12" s="1"/>
      <c r="E12" s="1"/>
      <c r="F12" s="2"/>
    </row>
    <row r="13" spans="1:8" ht="15.75" thickBot="1" x14ac:dyDescent="0.3">
      <c r="A13" s="1"/>
      <c r="B13" s="1"/>
      <c r="C13" s="1"/>
      <c r="D13" s="1" t="s">
        <v>33</v>
      </c>
      <c r="E13" s="1"/>
      <c r="F13" s="16">
        <v>-1325.83</v>
      </c>
    </row>
    <row r="14" spans="1:8" ht="15.75" thickBot="1" x14ac:dyDescent="0.3">
      <c r="A14" s="1"/>
      <c r="B14" s="1"/>
      <c r="C14" s="1" t="s">
        <v>61</v>
      </c>
      <c r="D14" s="1"/>
      <c r="E14" s="1"/>
      <c r="F14" s="15">
        <f>ROUND(SUM(F12:F13),5)</f>
        <v>-1325.83</v>
      </c>
    </row>
    <row r="15" spans="1:8" ht="17.100000000000001" customHeight="1" x14ac:dyDescent="0.25">
      <c r="A15" s="1"/>
      <c r="B15" s="1" t="s">
        <v>62</v>
      </c>
      <c r="C15" s="1"/>
      <c r="D15" s="1"/>
      <c r="E15" s="1"/>
      <c r="F15" s="16">
        <f>ROUND(F11+F14,5)</f>
        <v>11812.26</v>
      </c>
    </row>
    <row r="16" spans="1:8" ht="15.75" thickBot="1" x14ac:dyDescent="0.3">
      <c r="A16" s="1"/>
      <c r="B16" s="1" t="s">
        <v>63</v>
      </c>
      <c r="C16" s="1"/>
      <c r="D16" s="1"/>
      <c r="E16" s="1"/>
      <c r="F16" s="2">
        <v>162241.5</v>
      </c>
    </row>
    <row r="17" spans="1:7" s="4" customFormat="1" ht="15.75" thickBot="1" x14ac:dyDescent="0.3">
      <c r="A17" s="22" t="s">
        <v>64</v>
      </c>
      <c r="B17" s="22"/>
      <c r="C17" s="22"/>
      <c r="D17" s="22"/>
      <c r="E17" s="22"/>
      <c r="F17" s="23">
        <f>ROUND(SUM(F15:F16),5)</f>
        <v>174053.76000000001</v>
      </c>
      <c r="G17" t="s">
        <v>245</v>
      </c>
    </row>
    <row r="18" spans="1:7" ht="15.75" thickTop="1" x14ac:dyDescent="0.25"/>
    <row r="19" spans="1:7" x14ac:dyDescent="0.25">
      <c r="B19" t="s">
        <v>245</v>
      </c>
      <c r="C19" s="93" t="s">
        <v>247</v>
      </c>
      <c r="D19" s="93"/>
      <c r="E19" s="93"/>
      <c r="F19" s="93"/>
    </row>
  </sheetData>
  <mergeCells count="1">
    <mergeCell ref="C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A454-EB46-4B98-B176-CAF133B464CE}">
  <sheetPr>
    <tabColor theme="1"/>
  </sheetPr>
  <dimension ref="A1:AU165"/>
  <sheetViews>
    <sheetView workbookViewId="0">
      <pane xSplit="5" ySplit="4" topLeftCell="F118" activePane="bottomRight" state="frozen"/>
      <selection pane="topRight" activeCell="F1" sqref="F1"/>
      <selection pane="bottomLeft" activeCell="A5" sqref="A5"/>
      <selection pane="bottomRight" activeCell="K132" sqref="K132"/>
    </sheetView>
  </sheetViews>
  <sheetFormatPr defaultRowHeight="15" x14ac:dyDescent="0.25"/>
  <cols>
    <col min="1" max="2" width="2.7109375" style="45" customWidth="1"/>
    <col min="3" max="6" width="3" style="45" customWidth="1"/>
    <col min="7" max="7" width="34" style="45" customWidth="1"/>
    <col min="8" max="8" width="11.42578125" customWidth="1"/>
    <col min="9" max="9" width="12" customWidth="1"/>
    <col min="10" max="10" width="12.7109375" customWidth="1"/>
    <col min="11" max="11" width="12.42578125" customWidth="1"/>
    <col min="12" max="12" width="2.140625" hidden="1" customWidth="1"/>
    <col min="13" max="16" width="1.7109375" hidden="1" customWidth="1"/>
    <col min="17" max="17" width="2.7109375" hidden="1" customWidth="1"/>
    <col min="18" max="23" width="1.7109375" hidden="1" customWidth="1"/>
    <col min="24" max="24" width="32.7109375" hidden="1" customWidth="1"/>
    <col min="25" max="25" width="8.7109375" hidden="1" customWidth="1"/>
    <col min="26" max="26" width="4.7109375" hidden="1" customWidth="1"/>
    <col min="27" max="27" width="2.28515625" hidden="1" customWidth="1"/>
    <col min="28" max="28" width="2.7109375" customWidth="1"/>
    <col min="29" max="32" width="1.7109375" customWidth="1"/>
    <col min="33" max="33" width="2.7109375" customWidth="1"/>
    <col min="34" max="34" width="4.5703125" customWidth="1"/>
    <col min="35" max="35" width="32.7109375" customWidth="1"/>
    <col min="36" max="37" width="9.7109375" customWidth="1"/>
    <col min="39" max="43" width="1.7109375" customWidth="1"/>
    <col min="45" max="45" width="12.7109375" customWidth="1"/>
  </cols>
  <sheetData>
    <row r="1" spans="1:47" ht="12" customHeight="1" x14ac:dyDescent="0.25">
      <c r="A1" s="24"/>
      <c r="B1" s="24"/>
      <c r="C1" s="24"/>
      <c r="D1" s="24"/>
      <c r="E1" s="24"/>
      <c r="F1" s="24"/>
      <c r="G1" s="24"/>
      <c r="H1" s="25" t="s">
        <v>66</v>
      </c>
      <c r="I1" s="26" t="s">
        <v>67</v>
      </c>
      <c r="J1" s="26" t="s">
        <v>68</v>
      </c>
      <c r="K1" s="27" t="s">
        <v>69</v>
      </c>
      <c r="M1" s="28" t="s">
        <v>70</v>
      </c>
      <c r="N1" s="29" t="s">
        <v>71</v>
      </c>
    </row>
    <row r="2" spans="1:47" s="7" customFormat="1" ht="12.95" customHeight="1" thickBot="1" x14ac:dyDescent="0.3">
      <c r="A2" s="30"/>
      <c r="B2" s="30"/>
      <c r="C2" s="30"/>
      <c r="D2" s="30"/>
      <c r="E2" s="30"/>
      <c r="F2" s="30"/>
      <c r="G2" s="30"/>
      <c r="H2" s="31" t="s">
        <v>54</v>
      </c>
      <c r="I2" s="32" t="s">
        <v>72</v>
      </c>
      <c r="J2" s="32" t="s">
        <v>73</v>
      </c>
      <c r="K2" s="33" t="s">
        <v>74</v>
      </c>
      <c r="N2" s="30"/>
      <c r="O2" s="30"/>
      <c r="P2" s="30" t="s">
        <v>75</v>
      </c>
      <c r="Q2" s="30"/>
      <c r="R2" s="30"/>
      <c r="S2" s="34"/>
      <c r="T2" s="30"/>
      <c r="U2" s="30"/>
      <c r="V2" s="30"/>
      <c r="W2" s="30"/>
      <c r="Z2" s="24" t="s">
        <v>76</v>
      </c>
      <c r="AA2" s="24"/>
      <c r="AB2" s="24" t="s">
        <v>65</v>
      </c>
      <c r="AC2" s="24" t="s">
        <v>65</v>
      </c>
      <c r="AD2" s="24" t="s">
        <v>65</v>
      </c>
      <c r="AE2" s="24"/>
      <c r="AF2" s="24"/>
      <c r="AG2" s="35"/>
      <c r="AH2" s="35"/>
      <c r="AL2" s="7" t="s">
        <v>65</v>
      </c>
      <c r="AM2" s="7" t="s">
        <v>65</v>
      </c>
      <c r="AN2" s="7" t="s">
        <v>65</v>
      </c>
      <c r="AO2" s="7" t="s">
        <v>65</v>
      </c>
      <c r="AP2" s="7" t="s">
        <v>65</v>
      </c>
    </row>
    <row r="3" spans="1:47" ht="15.75" customHeight="1" thickTop="1" thickBot="1" x14ac:dyDescent="0.3">
      <c r="A3" s="24"/>
      <c r="B3" s="24" t="s">
        <v>77</v>
      </c>
      <c r="C3" s="24"/>
      <c r="D3" s="24"/>
      <c r="E3" s="24"/>
      <c r="F3" s="24"/>
      <c r="G3" s="24"/>
      <c r="M3" s="24"/>
      <c r="N3" s="24"/>
      <c r="O3" s="24"/>
      <c r="P3" s="24"/>
      <c r="Q3" s="36"/>
      <c r="R3" s="30"/>
      <c r="S3" s="30"/>
      <c r="T3" s="30"/>
      <c r="U3" s="30"/>
      <c r="V3" s="30"/>
      <c r="W3" s="30"/>
      <c r="X3" s="30"/>
      <c r="Y3" s="37" t="s">
        <v>54</v>
      </c>
      <c r="Z3" s="30"/>
      <c r="AB3" s="38"/>
      <c r="AC3" s="30"/>
      <c r="AD3" s="30"/>
      <c r="AE3" s="30"/>
      <c r="AF3" s="30"/>
      <c r="AG3" s="30"/>
      <c r="AH3" s="30"/>
      <c r="AI3" s="30"/>
      <c r="AJ3" s="39" t="s">
        <v>78</v>
      </c>
      <c r="AK3" s="39" t="s">
        <v>79</v>
      </c>
      <c r="AM3" s="30"/>
      <c r="AN3" s="30"/>
      <c r="AO3" s="30"/>
      <c r="AP3" s="30"/>
      <c r="AQ3" s="30"/>
      <c r="AR3" s="30"/>
      <c r="AS3" s="30"/>
      <c r="AT3" s="30"/>
      <c r="AU3" s="30"/>
    </row>
    <row r="4" spans="1:47" ht="14.1" customHeight="1" thickTop="1" x14ac:dyDescent="0.25">
      <c r="A4" s="24"/>
      <c r="B4" s="24"/>
      <c r="C4" s="40"/>
      <c r="D4" s="24"/>
      <c r="E4" s="24"/>
      <c r="F4" s="24"/>
      <c r="G4" s="24"/>
      <c r="H4" s="41"/>
      <c r="I4" s="41"/>
      <c r="J4" s="42"/>
      <c r="M4" s="24"/>
      <c r="N4" s="24"/>
      <c r="O4" s="24"/>
      <c r="P4" s="24"/>
      <c r="Q4" s="36"/>
      <c r="R4" s="24"/>
      <c r="S4" s="24" t="s">
        <v>77</v>
      </c>
      <c r="T4" s="24"/>
      <c r="U4" s="24"/>
      <c r="V4" s="24"/>
      <c r="W4" s="24"/>
      <c r="X4" s="24"/>
      <c r="Y4" s="43"/>
      <c r="Z4" s="30"/>
      <c r="AB4" s="38"/>
      <c r="AC4" s="24"/>
      <c r="AD4" s="24" t="s">
        <v>77</v>
      </c>
      <c r="AE4" s="24"/>
      <c r="AF4" s="24"/>
      <c r="AG4" s="24"/>
      <c r="AH4" s="24"/>
      <c r="AI4" s="24"/>
      <c r="AJ4" s="43"/>
      <c r="AK4" s="43"/>
      <c r="AM4" s="30"/>
      <c r="AN4" s="30"/>
      <c r="AO4" s="30"/>
      <c r="AP4" s="30"/>
      <c r="AQ4" s="30"/>
      <c r="AR4" s="30"/>
      <c r="AS4" s="30"/>
      <c r="AT4" s="30"/>
      <c r="AU4" s="30"/>
    </row>
    <row r="5" spans="1:47" ht="14.1" customHeight="1" x14ac:dyDescent="0.25">
      <c r="A5" s="24"/>
      <c r="B5" s="24"/>
      <c r="C5" s="40"/>
      <c r="D5" s="24" t="s">
        <v>80</v>
      </c>
      <c r="E5" s="24"/>
      <c r="F5" s="24"/>
      <c r="G5" s="24"/>
      <c r="I5" s="94"/>
      <c r="J5" s="94"/>
      <c r="K5" s="94"/>
      <c r="M5" s="24"/>
      <c r="N5" s="24"/>
      <c r="O5" s="24"/>
      <c r="P5" s="24"/>
      <c r="Q5" s="24"/>
      <c r="R5" s="24"/>
      <c r="S5" s="24"/>
      <c r="T5" s="24"/>
      <c r="U5" s="24" t="s">
        <v>80</v>
      </c>
      <c r="V5" s="24"/>
      <c r="W5" s="24"/>
      <c r="X5" s="24"/>
      <c r="Y5" s="43"/>
      <c r="Z5" s="43"/>
      <c r="AB5" s="24"/>
      <c r="AC5" s="24"/>
      <c r="AD5" s="24"/>
      <c r="AE5" s="24"/>
      <c r="AF5" s="24" t="s">
        <v>80</v>
      </c>
      <c r="AG5" s="24"/>
      <c r="AH5" s="24"/>
      <c r="AI5" s="24"/>
      <c r="AJ5" s="43"/>
      <c r="AK5" s="43"/>
      <c r="AM5" s="24"/>
      <c r="AN5" s="24"/>
      <c r="AO5" s="24"/>
      <c r="AP5" s="24"/>
      <c r="AQ5" s="24"/>
      <c r="AR5" s="24"/>
      <c r="AS5" s="24"/>
      <c r="AT5" s="43"/>
      <c r="AU5" s="43"/>
    </row>
    <row r="6" spans="1:47" ht="14.85" customHeight="1" x14ac:dyDescent="0.25">
      <c r="A6" s="24"/>
      <c r="B6" s="24"/>
      <c r="C6" s="40"/>
      <c r="D6" s="24"/>
      <c r="E6" s="24" t="s">
        <v>81</v>
      </c>
      <c r="F6" s="24"/>
      <c r="G6" s="24"/>
      <c r="H6" s="43"/>
      <c r="I6" s="43"/>
      <c r="J6" s="43"/>
      <c r="K6" s="44"/>
      <c r="M6" s="24"/>
      <c r="N6" s="24"/>
      <c r="O6" s="24"/>
      <c r="P6" s="24"/>
      <c r="Q6" s="24"/>
      <c r="R6" s="24"/>
      <c r="S6" s="24"/>
      <c r="T6" s="24"/>
      <c r="U6" s="24"/>
      <c r="V6" s="24" t="s">
        <v>81</v>
      </c>
      <c r="W6" s="24"/>
      <c r="X6" s="24"/>
      <c r="Y6" s="43"/>
      <c r="Z6" s="43"/>
      <c r="AB6" s="24"/>
      <c r="AC6" s="24"/>
      <c r="AD6" s="24"/>
      <c r="AE6" s="24"/>
      <c r="AF6" s="24"/>
      <c r="AG6" s="24" t="s">
        <v>81</v>
      </c>
      <c r="AH6" s="24"/>
      <c r="AI6" s="24"/>
      <c r="AJ6" s="43"/>
      <c r="AK6" s="43"/>
      <c r="AM6" s="24"/>
      <c r="AN6" s="24"/>
      <c r="AO6" s="24"/>
      <c r="AP6" s="24"/>
      <c r="AQ6" s="24"/>
      <c r="AR6" s="24"/>
      <c r="AS6" s="24"/>
      <c r="AT6" s="43"/>
      <c r="AU6" s="43"/>
    </row>
    <row r="7" spans="1:47" ht="14.85" customHeight="1" x14ac:dyDescent="0.25">
      <c r="A7" s="24"/>
      <c r="B7" s="24"/>
      <c r="C7" s="40"/>
      <c r="D7" s="24"/>
      <c r="E7" s="24"/>
      <c r="F7" s="24" t="s">
        <v>82</v>
      </c>
      <c r="G7" s="24"/>
      <c r="H7" s="43">
        <v>80328.27</v>
      </c>
      <c r="I7" s="43">
        <v>622846.6</v>
      </c>
      <c r="J7" s="43">
        <v>720000</v>
      </c>
      <c r="K7" s="44">
        <f>J7-I7</f>
        <v>97153.400000000023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 t="s">
        <v>82</v>
      </c>
      <c r="X7" s="24"/>
      <c r="Y7" s="43">
        <v>80328.27</v>
      </c>
      <c r="Z7" s="43"/>
      <c r="AB7" s="24"/>
      <c r="AC7" s="24"/>
      <c r="AD7" s="24"/>
      <c r="AE7" s="24"/>
      <c r="AF7" s="24"/>
      <c r="AG7" s="24"/>
      <c r="AH7" s="24" t="s">
        <v>82</v>
      </c>
      <c r="AI7" s="24"/>
      <c r="AJ7" s="43">
        <v>622846.6</v>
      </c>
      <c r="AK7" s="43">
        <v>720000</v>
      </c>
      <c r="AM7" s="24"/>
      <c r="AN7" s="24"/>
      <c r="AO7" s="24"/>
      <c r="AP7" s="24"/>
      <c r="AQ7" s="24"/>
      <c r="AR7" s="24"/>
      <c r="AS7" s="24"/>
      <c r="AT7" s="43"/>
      <c r="AU7" s="43"/>
    </row>
    <row r="8" spans="1:47" ht="14.85" customHeight="1" x14ac:dyDescent="0.25">
      <c r="A8" s="24"/>
      <c r="B8" s="24"/>
      <c r="D8" s="40" t="s">
        <v>83</v>
      </c>
      <c r="E8" s="24"/>
      <c r="F8" s="24" t="s">
        <v>84</v>
      </c>
      <c r="G8" s="24"/>
      <c r="H8" s="46"/>
      <c r="I8" s="46">
        <v>16187.68</v>
      </c>
      <c r="J8" s="46">
        <v>2100</v>
      </c>
      <c r="K8" s="44">
        <f>J8-I8</f>
        <v>-14087.68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 t="s">
        <v>85</v>
      </c>
      <c r="X8" s="24"/>
      <c r="Y8" s="43">
        <v>1223.49</v>
      </c>
      <c r="Z8" s="43"/>
      <c r="AB8" s="24"/>
      <c r="AC8" s="24"/>
      <c r="AD8" s="24"/>
      <c r="AE8" s="24"/>
      <c r="AF8" s="24"/>
      <c r="AG8" s="24"/>
      <c r="AH8" s="24" t="s">
        <v>84</v>
      </c>
      <c r="AI8" s="24"/>
      <c r="AJ8" s="43">
        <v>16187.68</v>
      </c>
      <c r="AK8" s="43">
        <v>2100</v>
      </c>
      <c r="AM8" s="24"/>
      <c r="AN8" s="24"/>
      <c r="AO8" s="24"/>
      <c r="AP8" s="24"/>
      <c r="AQ8" s="24"/>
      <c r="AR8" s="24"/>
      <c r="AS8" s="24"/>
      <c r="AT8" s="43"/>
      <c r="AU8" s="43"/>
    </row>
    <row r="9" spans="1:47" ht="14.85" customHeight="1" thickBot="1" x14ac:dyDescent="0.3">
      <c r="A9" s="24"/>
      <c r="B9" s="24"/>
      <c r="D9" s="40"/>
      <c r="E9" s="24"/>
      <c r="F9" s="24" t="s">
        <v>86</v>
      </c>
      <c r="G9" s="24"/>
      <c r="H9" s="46"/>
      <c r="I9" s="46">
        <v>1500</v>
      </c>
      <c r="J9" s="46">
        <v>500</v>
      </c>
      <c r="K9" s="44">
        <f t="shared" ref="K9:K13" si="0">J9-I9</f>
        <v>-1000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 t="s">
        <v>87</v>
      </c>
      <c r="X9" s="24"/>
      <c r="Y9" s="43">
        <v>3000</v>
      </c>
      <c r="Z9" s="43"/>
      <c r="AB9" s="24"/>
      <c r="AC9" s="24"/>
      <c r="AD9" s="24"/>
      <c r="AE9" s="24"/>
      <c r="AF9" s="24"/>
      <c r="AG9" s="24"/>
      <c r="AH9" s="24" t="s">
        <v>86</v>
      </c>
      <c r="AI9" s="24"/>
      <c r="AJ9" s="43">
        <v>1500</v>
      </c>
      <c r="AK9" s="43">
        <v>500</v>
      </c>
      <c r="AM9" s="24"/>
      <c r="AN9" s="24"/>
      <c r="AO9" s="24"/>
      <c r="AP9" s="24"/>
      <c r="AQ9" s="24"/>
      <c r="AR9" s="24"/>
      <c r="AS9" s="24"/>
      <c r="AT9" s="43"/>
      <c r="AU9" s="43"/>
    </row>
    <row r="10" spans="1:47" ht="14.85" customHeight="1" thickBot="1" x14ac:dyDescent="0.3">
      <c r="A10" s="24"/>
      <c r="B10" s="24"/>
      <c r="D10" s="40" t="s">
        <v>88</v>
      </c>
      <c r="E10" s="24"/>
      <c r="F10" s="24" t="s">
        <v>85</v>
      </c>
      <c r="G10" s="24"/>
      <c r="H10" s="43">
        <v>1223.49</v>
      </c>
      <c r="I10" s="46">
        <v>19903.8</v>
      </c>
      <c r="J10" s="46">
        <v>2500</v>
      </c>
      <c r="K10" s="44">
        <f t="shared" si="0"/>
        <v>-17403.8</v>
      </c>
      <c r="M10" s="24"/>
      <c r="N10" s="24"/>
      <c r="O10" s="24"/>
      <c r="P10" s="24"/>
      <c r="Q10" s="24"/>
      <c r="R10" s="24"/>
      <c r="S10" s="24"/>
      <c r="T10" s="24"/>
      <c r="U10" s="24"/>
      <c r="V10" s="24" t="s">
        <v>89</v>
      </c>
      <c r="W10" s="24"/>
      <c r="X10" s="24"/>
      <c r="Y10" s="47">
        <f>ROUND(SUM(Y6:Y9),5)</f>
        <v>84551.76</v>
      </c>
      <c r="Z10" s="43"/>
      <c r="AB10" s="24"/>
      <c r="AC10" s="24"/>
      <c r="AD10" s="24"/>
      <c r="AE10" s="24"/>
      <c r="AF10" s="24"/>
      <c r="AG10" s="24"/>
      <c r="AH10" s="24" t="s">
        <v>85</v>
      </c>
      <c r="AI10" s="24"/>
      <c r="AJ10" s="43">
        <v>19903.8</v>
      </c>
      <c r="AK10" s="43">
        <v>2500</v>
      </c>
      <c r="AM10" s="24"/>
      <c r="AN10" s="24"/>
      <c r="AO10" s="24"/>
      <c r="AP10" s="24"/>
      <c r="AQ10" s="24"/>
      <c r="AR10" s="24"/>
      <c r="AS10" s="24"/>
      <c r="AT10" s="43"/>
      <c r="AU10" s="43"/>
    </row>
    <row r="11" spans="1:47" ht="14.85" customHeight="1" thickBot="1" x14ac:dyDescent="0.3">
      <c r="A11" s="24"/>
      <c r="B11" s="24"/>
      <c r="C11" s="40"/>
      <c r="D11" s="24"/>
      <c r="E11" s="24"/>
      <c r="F11" s="24" t="s">
        <v>87</v>
      </c>
      <c r="G11" s="24"/>
      <c r="H11" s="43">
        <v>3000</v>
      </c>
      <c r="I11" s="46">
        <v>35900</v>
      </c>
      <c r="J11" s="46">
        <v>35900</v>
      </c>
      <c r="K11" s="44">
        <f t="shared" si="0"/>
        <v>0</v>
      </c>
      <c r="M11" s="24"/>
      <c r="N11" s="24"/>
      <c r="O11" s="24"/>
      <c r="P11" s="24"/>
      <c r="Q11" s="24"/>
      <c r="R11" s="24"/>
      <c r="S11" s="24"/>
      <c r="T11" s="24"/>
      <c r="U11" s="24" t="s">
        <v>90</v>
      </c>
      <c r="V11" s="24"/>
      <c r="W11" s="24"/>
      <c r="X11" s="24"/>
      <c r="Y11" s="48">
        <f>ROUND(Y5+Y10,5)</f>
        <v>84551.76</v>
      </c>
      <c r="Z11" s="43"/>
      <c r="AB11" s="24"/>
      <c r="AC11" s="24"/>
      <c r="AD11" s="24"/>
      <c r="AE11" s="24"/>
      <c r="AF11" s="24"/>
      <c r="AG11" s="24"/>
      <c r="AH11" s="24" t="s">
        <v>87</v>
      </c>
      <c r="AI11" s="24"/>
      <c r="AJ11" s="43">
        <v>35900</v>
      </c>
      <c r="AK11" s="43">
        <v>35900</v>
      </c>
      <c r="AM11" s="24"/>
      <c r="AN11" s="24"/>
      <c r="AO11" s="24"/>
      <c r="AP11" s="24"/>
      <c r="AQ11" s="24"/>
      <c r="AR11" s="24"/>
      <c r="AS11" s="24"/>
      <c r="AT11" s="43"/>
      <c r="AU11" s="43"/>
    </row>
    <row r="12" spans="1:47" ht="14.85" customHeight="1" thickBot="1" x14ac:dyDescent="0.3">
      <c r="A12" s="24"/>
      <c r="B12" s="49"/>
      <c r="C12" s="50"/>
      <c r="D12" s="49"/>
      <c r="E12" s="49" t="s">
        <v>89</v>
      </c>
      <c r="F12" s="49"/>
      <c r="G12" s="49"/>
      <c r="H12" s="51">
        <f>ROUND(SUM(H7:H11),5)</f>
        <v>84551.76</v>
      </c>
      <c r="I12" s="51">
        <f>ROUND(SUM(I7:I11),5)</f>
        <v>696338.08</v>
      </c>
      <c r="J12" s="51">
        <f>ROUND(SUM(J7:J11),5)</f>
        <v>761000</v>
      </c>
      <c r="K12" s="52">
        <f t="shared" si="0"/>
        <v>64661.920000000042</v>
      </c>
      <c r="M12" s="24"/>
      <c r="N12" s="24"/>
      <c r="O12" s="24"/>
      <c r="P12" s="24"/>
      <c r="Q12" s="24"/>
      <c r="R12" s="24"/>
      <c r="S12" s="24"/>
      <c r="T12" s="24" t="s">
        <v>91</v>
      </c>
      <c r="U12" s="24"/>
      <c r="V12" s="24"/>
      <c r="W12" s="24"/>
      <c r="X12" s="24"/>
      <c r="Y12" s="43">
        <f>Y11</f>
        <v>84551.76</v>
      </c>
      <c r="Z12" s="43"/>
      <c r="AB12" s="24"/>
      <c r="AC12" s="24"/>
      <c r="AD12" s="24"/>
      <c r="AE12" s="24"/>
      <c r="AF12" s="24"/>
      <c r="AG12" s="24" t="s">
        <v>89</v>
      </c>
      <c r="AH12" s="24"/>
      <c r="AI12" s="24"/>
      <c r="AJ12" s="47">
        <f>ROUND(SUM(AJ6:AJ11),5)</f>
        <v>696338.08</v>
      </c>
      <c r="AK12" s="47">
        <f>ROUND(SUM(AK6:AK11),5)</f>
        <v>761000</v>
      </c>
      <c r="AM12" s="24"/>
      <c r="AN12" s="24"/>
      <c r="AO12" s="24"/>
      <c r="AP12" s="24"/>
      <c r="AQ12" s="24"/>
      <c r="AR12" s="24"/>
      <c r="AS12" s="24"/>
      <c r="AT12" s="43"/>
      <c r="AU12" s="43"/>
    </row>
    <row r="13" spans="1:47" ht="14.85" customHeight="1" thickBot="1" x14ac:dyDescent="0.3">
      <c r="A13" s="24"/>
      <c r="B13" s="53"/>
      <c r="C13" s="54"/>
      <c r="D13" s="53" t="s">
        <v>90</v>
      </c>
      <c r="E13" s="53"/>
      <c r="F13" s="53"/>
      <c r="G13" s="53"/>
      <c r="H13" s="55">
        <f>ROUND(H12,5)</f>
        <v>84551.76</v>
      </c>
      <c r="I13" s="55">
        <f>ROUND(I12,5)</f>
        <v>696338.08</v>
      </c>
      <c r="J13" s="55">
        <f>ROUND(J12,5)</f>
        <v>761000</v>
      </c>
      <c r="K13" s="56">
        <f t="shared" si="0"/>
        <v>64661.920000000042</v>
      </c>
      <c r="M13" s="24"/>
      <c r="N13" s="24"/>
      <c r="O13" s="24"/>
      <c r="P13" s="24"/>
      <c r="Q13" s="24"/>
      <c r="R13" s="24"/>
      <c r="S13" s="24"/>
      <c r="T13" s="24"/>
      <c r="U13" s="24" t="s">
        <v>92</v>
      </c>
      <c r="V13" s="24"/>
      <c r="W13" s="24"/>
      <c r="X13" s="24"/>
      <c r="Y13" s="43"/>
      <c r="Z13" s="43"/>
      <c r="AB13" s="24"/>
      <c r="AC13" s="24"/>
      <c r="AD13" s="24"/>
      <c r="AE13" s="24"/>
      <c r="AF13" s="24" t="s">
        <v>90</v>
      </c>
      <c r="AG13" s="24"/>
      <c r="AH13" s="24"/>
      <c r="AI13" s="24"/>
      <c r="AJ13" s="48">
        <f>ROUND(AJ5+AJ12,5)</f>
        <v>696338.08</v>
      </c>
      <c r="AK13" s="48">
        <f>ROUND(AK5+AK12,5)</f>
        <v>761000</v>
      </c>
      <c r="AM13" s="24"/>
      <c r="AN13" s="24"/>
      <c r="AO13" s="24"/>
      <c r="AP13" s="24"/>
      <c r="AQ13" s="24"/>
      <c r="AR13" s="24"/>
      <c r="AS13" s="24"/>
      <c r="AT13" s="43"/>
      <c r="AU13" s="43"/>
    </row>
    <row r="14" spans="1:47" ht="17.25" customHeight="1" x14ac:dyDescent="0.25">
      <c r="A14" s="24"/>
      <c r="B14" s="24"/>
      <c r="C14" s="40"/>
      <c r="D14" s="24" t="s">
        <v>92</v>
      </c>
      <c r="E14" s="24"/>
      <c r="F14" s="24"/>
      <c r="G14" s="24"/>
      <c r="H14" s="41"/>
      <c r="I14" s="41"/>
      <c r="J14" s="43"/>
      <c r="K14" s="44"/>
      <c r="M14" s="24"/>
      <c r="N14" s="24"/>
      <c r="O14" s="24"/>
      <c r="P14" s="24"/>
      <c r="Q14" s="24"/>
      <c r="R14" s="24"/>
      <c r="S14" s="24"/>
      <c r="T14" s="24"/>
      <c r="U14" s="24"/>
      <c r="V14" s="24" t="s">
        <v>93</v>
      </c>
      <c r="W14" s="24"/>
      <c r="X14" s="24"/>
      <c r="Y14" s="43"/>
      <c r="Z14" s="43"/>
      <c r="AB14" s="24"/>
      <c r="AC14" s="24"/>
      <c r="AD14" s="24"/>
      <c r="AE14" s="24" t="s">
        <v>91</v>
      </c>
      <c r="AF14" s="24"/>
      <c r="AG14" s="24"/>
      <c r="AH14" s="24"/>
      <c r="AI14" s="24"/>
      <c r="AJ14" s="43">
        <f>AJ13</f>
        <v>696338.08</v>
      </c>
      <c r="AK14" s="43">
        <f>AK13</f>
        <v>761000</v>
      </c>
      <c r="AM14" s="24"/>
      <c r="AN14" s="24"/>
      <c r="AO14" s="24"/>
      <c r="AP14" s="24"/>
      <c r="AQ14" s="24"/>
      <c r="AR14" s="24"/>
      <c r="AS14" s="24"/>
      <c r="AT14" s="43"/>
      <c r="AU14" s="43"/>
    </row>
    <row r="15" spans="1:47" ht="14.85" customHeight="1" x14ac:dyDescent="0.25">
      <c r="A15" s="24"/>
      <c r="B15" s="24"/>
      <c r="C15" s="40"/>
      <c r="D15" s="24"/>
      <c r="E15" s="24" t="s">
        <v>93</v>
      </c>
      <c r="F15" s="24"/>
      <c r="G15" s="24"/>
      <c r="H15" s="41"/>
      <c r="I15" s="41"/>
      <c r="J15" s="43"/>
      <c r="K15" s="4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 t="s">
        <v>94</v>
      </c>
      <c r="X15" s="24"/>
      <c r="Y15" s="43"/>
      <c r="Z15" s="43"/>
      <c r="AB15" s="24"/>
      <c r="AC15" s="24"/>
      <c r="AD15" s="24"/>
      <c r="AE15" s="24"/>
      <c r="AF15" s="24" t="s">
        <v>92</v>
      </c>
      <c r="AG15" s="24"/>
      <c r="AH15" s="24"/>
      <c r="AI15" s="24"/>
      <c r="AJ15" s="43"/>
      <c r="AK15" s="43"/>
      <c r="AM15" s="24"/>
      <c r="AN15" s="24"/>
      <c r="AO15" s="24"/>
      <c r="AP15" s="24"/>
      <c r="AQ15" s="24"/>
      <c r="AR15" s="24"/>
      <c r="AS15" s="24"/>
      <c r="AT15" s="43"/>
      <c r="AU15" s="43"/>
    </row>
    <row r="16" spans="1:47" ht="14.85" customHeight="1" x14ac:dyDescent="0.25">
      <c r="A16" s="24"/>
      <c r="B16" s="24"/>
      <c r="C16" s="40"/>
      <c r="D16" s="24"/>
      <c r="E16" s="24"/>
      <c r="F16" s="24" t="s">
        <v>94</v>
      </c>
      <c r="G16" s="24"/>
      <c r="H16" s="41"/>
      <c r="I16" s="41"/>
      <c r="J16" s="43"/>
      <c r="K16" s="4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 t="s">
        <v>95</v>
      </c>
      <c r="Y16" s="43">
        <v>685.74</v>
      </c>
      <c r="Z16" s="43"/>
      <c r="AB16" s="24"/>
      <c r="AC16" s="24"/>
      <c r="AD16" s="24"/>
      <c r="AE16" s="24"/>
      <c r="AF16" s="24"/>
      <c r="AG16" s="24" t="s">
        <v>93</v>
      </c>
      <c r="AH16" s="24"/>
      <c r="AI16" s="24"/>
      <c r="AJ16" s="43"/>
      <c r="AK16" s="43"/>
      <c r="AM16" s="24"/>
      <c r="AN16" s="24"/>
      <c r="AO16" s="24"/>
      <c r="AP16" s="24"/>
      <c r="AQ16" s="24"/>
      <c r="AR16" s="24"/>
      <c r="AS16" s="24"/>
      <c r="AT16" s="43"/>
      <c r="AU16" s="43"/>
    </row>
    <row r="17" spans="1:47" ht="14.85" customHeight="1" x14ac:dyDescent="0.25">
      <c r="A17" s="24"/>
      <c r="B17" s="24"/>
      <c r="C17" s="40"/>
      <c r="D17" s="24"/>
      <c r="E17" s="24"/>
      <c r="F17" s="24"/>
      <c r="G17" s="24" t="s">
        <v>95</v>
      </c>
      <c r="H17" s="43">
        <v>685.74</v>
      </c>
      <c r="I17" s="46">
        <v>11685.07</v>
      </c>
      <c r="J17" s="46">
        <v>12000</v>
      </c>
      <c r="K17" s="44">
        <f>J17-I17</f>
        <v>314.93000000000029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 t="s">
        <v>96</v>
      </c>
      <c r="Y17" s="43">
        <v>224.97</v>
      </c>
      <c r="Z17" s="43"/>
      <c r="AB17" s="24"/>
      <c r="AC17" s="24"/>
      <c r="AD17" s="24"/>
      <c r="AE17" s="24"/>
      <c r="AF17" s="24"/>
      <c r="AG17" s="24"/>
      <c r="AH17" s="24" t="s">
        <v>94</v>
      </c>
      <c r="AI17" s="24"/>
      <c r="AJ17" s="43"/>
      <c r="AK17" s="43"/>
      <c r="AM17" s="24"/>
      <c r="AN17" s="24"/>
      <c r="AO17" s="24"/>
      <c r="AP17" s="24"/>
      <c r="AQ17" s="24"/>
      <c r="AR17" s="24"/>
      <c r="AS17" s="24"/>
      <c r="AT17" s="43"/>
      <c r="AU17" s="43"/>
    </row>
    <row r="18" spans="1:47" ht="14.85" customHeight="1" x14ac:dyDescent="0.25">
      <c r="A18" s="24"/>
      <c r="B18" s="24"/>
      <c r="C18" s="40"/>
      <c r="D18" s="24"/>
      <c r="E18" s="24"/>
      <c r="F18" s="24"/>
      <c r="G18" s="24" t="s">
        <v>96</v>
      </c>
      <c r="H18" s="43">
        <v>224.97</v>
      </c>
      <c r="I18" s="46">
        <v>5501.75</v>
      </c>
      <c r="J18" s="46">
        <v>6000</v>
      </c>
      <c r="K18" s="44">
        <f t="shared" ref="K18:K33" si="1">J18-I18</f>
        <v>498.25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 t="s">
        <v>97</v>
      </c>
      <c r="Y18" s="43">
        <v>310.04000000000002</v>
      </c>
      <c r="Z18" s="43"/>
      <c r="AB18" s="24"/>
      <c r="AC18" s="24"/>
      <c r="AD18" s="24"/>
      <c r="AE18" s="24"/>
      <c r="AF18" s="24"/>
      <c r="AG18" s="24"/>
      <c r="AH18" s="24"/>
      <c r="AI18" s="24" t="s">
        <v>95</v>
      </c>
      <c r="AJ18" s="43">
        <v>11685.07</v>
      </c>
      <c r="AK18" s="43">
        <v>12000</v>
      </c>
      <c r="AM18" s="24"/>
      <c r="AN18" s="24"/>
      <c r="AO18" s="24"/>
      <c r="AP18" s="24"/>
      <c r="AQ18" s="24"/>
      <c r="AR18" s="24"/>
      <c r="AS18" s="24"/>
      <c r="AT18" s="43"/>
      <c r="AU18" s="43"/>
    </row>
    <row r="19" spans="1:47" ht="14.85" customHeight="1" x14ac:dyDescent="0.25">
      <c r="A19" s="24"/>
      <c r="B19" s="24"/>
      <c r="C19" s="40"/>
      <c r="D19" s="24"/>
      <c r="E19" s="24"/>
      <c r="F19" s="24"/>
      <c r="G19" s="24" t="s">
        <v>97</v>
      </c>
      <c r="H19" s="43">
        <v>310.04000000000002</v>
      </c>
      <c r="I19" s="46">
        <v>2160.7199999999998</v>
      </c>
      <c r="J19" s="46">
        <v>2600</v>
      </c>
      <c r="K19" s="44">
        <f t="shared" si="1"/>
        <v>439.2800000000002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 t="s">
        <v>98</v>
      </c>
      <c r="Y19" s="43">
        <v>62.3</v>
      </c>
      <c r="Z19" s="43"/>
      <c r="AB19" s="24"/>
      <c r="AC19" s="24"/>
      <c r="AD19" s="24"/>
      <c r="AE19" s="24"/>
      <c r="AF19" s="24"/>
      <c r="AG19" s="24"/>
      <c r="AH19" s="24"/>
      <c r="AI19" s="24" t="s">
        <v>96</v>
      </c>
      <c r="AJ19" s="43">
        <v>5501.75</v>
      </c>
      <c r="AK19" s="43">
        <v>6000</v>
      </c>
      <c r="AM19" s="24"/>
      <c r="AN19" s="24"/>
      <c r="AO19" s="24"/>
      <c r="AP19" s="24"/>
      <c r="AQ19" s="24"/>
      <c r="AR19" s="24"/>
      <c r="AS19" s="24"/>
      <c r="AT19" s="43"/>
      <c r="AU19" s="43"/>
    </row>
    <row r="20" spans="1:47" ht="14.85" customHeight="1" x14ac:dyDescent="0.25">
      <c r="A20" s="24"/>
      <c r="B20" s="24"/>
      <c r="C20" s="40"/>
      <c r="D20" s="24"/>
      <c r="E20" s="24"/>
      <c r="F20" s="24"/>
      <c r="G20" s="24" t="s">
        <v>98</v>
      </c>
      <c r="H20" s="43">
        <v>62.3</v>
      </c>
      <c r="I20" s="46">
        <v>837.94</v>
      </c>
      <c r="J20" s="46">
        <v>800</v>
      </c>
      <c r="K20" s="44">
        <f t="shared" si="1"/>
        <v>-37.940000000000055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 t="s">
        <v>99</v>
      </c>
      <c r="Y20" s="43">
        <v>116.18</v>
      </c>
      <c r="Z20" s="43"/>
      <c r="AB20" s="24"/>
      <c r="AC20" s="24"/>
      <c r="AD20" s="24"/>
      <c r="AE20" s="24"/>
      <c r="AF20" s="24"/>
      <c r="AG20" s="24"/>
      <c r="AH20" s="24"/>
      <c r="AI20" s="24" t="s">
        <v>97</v>
      </c>
      <c r="AJ20" s="43">
        <v>2160.7199999999998</v>
      </c>
      <c r="AK20" s="43">
        <v>2600</v>
      </c>
      <c r="AM20" s="24"/>
      <c r="AN20" s="24"/>
      <c r="AO20" s="24"/>
      <c r="AP20" s="24"/>
      <c r="AQ20" s="24"/>
      <c r="AR20" s="24"/>
      <c r="AS20" s="24"/>
      <c r="AT20" s="43"/>
      <c r="AU20" s="43"/>
    </row>
    <row r="21" spans="1:47" ht="14.85" customHeight="1" x14ac:dyDescent="0.25">
      <c r="A21" s="24"/>
      <c r="B21" s="24"/>
      <c r="C21" s="40"/>
      <c r="D21" s="24"/>
      <c r="E21" s="24"/>
      <c r="F21" s="24"/>
      <c r="G21" s="24" t="s">
        <v>99</v>
      </c>
      <c r="H21" s="43">
        <v>116.18</v>
      </c>
      <c r="I21" s="46">
        <v>1394.16</v>
      </c>
      <c r="J21" s="46">
        <v>1200</v>
      </c>
      <c r="K21" s="44">
        <f t="shared" si="1"/>
        <v>-194.16000000000008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 t="s">
        <v>100</v>
      </c>
      <c r="Y21" s="43">
        <v>-20.079999999999998</v>
      </c>
      <c r="Z21" s="43"/>
      <c r="AB21" s="24"/>
      <c r="AC21" s="24"/>
      <c r="AD21" s="24"/>
      <c r="AE21" s="24"/>
      <c r="AF21" s="24"/>
      <c r="AG21" s="24"/>
      <c r="AH21" s="24"/>
      <c r="AI21" s="24" t="s">
        <v>98</v>
      </c>
      <c r="AJ21" s="43">
        <v>837.94</v>
      </c>
      <c r="AK21" s="43">
        <v>800</v>
      </c>
      <c r="AM21" s="24"/>
      <c r="AN21" s="24"/>
      <c r="AO21" s="24"/>
      <c r="AP21" s="24"/>
      <c r="AQ21" s="24"/>
      <c r="AR21" s="24"/>
      <c r="AS21" s="24"/>
      <c r="AT21" s="43"/>
      <c r="AU21" s="43"/>
    </row>
    <row r="22" spans="1:47" ht="14.85" customHeight="1" x14ac:dyDescent="0.25">
      <c r="A22" s="24"/>
      <c r="B22" s="24"/>
      <c r="C22" s="40"/>
      <c r="D22" s="24"/>
      <c r="E22" s="24"/>
      <c r="F22" s="24"/>
      <c r="G22" s="24" t="s">
        <v>100</v>
      </c>
      <c r="H22" s="43">
        <v>-20.079999999999998</v>
      </c>
      <c r="I22" s="46">
        <v>890.69</v>
      </c>
      <c r="J22" s="46">
        <v>1000</v>
      </c>
      <c r="K22" s="44">
        <f t="shared" si="1"/>
        <v>109.30999999999995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 t="s">
        <v>101</v>
      </c>
      <c r="Y22" s="43">
        <v>1628.49</v>
      </c>
      <c r="Z22" s="43"/>
      <c r="AB22" s="24"/>
      <c r="AC22" s="24"/>
      <c r="AD22" s="24"/>
      <c r="AE22" s="24"/>
      <c r="AF22" s="24"/>
      <c r="AG22" s="24"/>
      <c r="AH22" s="24"/>
      <c r="AI22" s="24" t="s">
        <v>99</v>
      </c>
      <c r="AJ22" s="43">
        <v>1394.16</v>
      </c>
      <c r="AK22" s="43">
        <v>1200</v>
      </c>
      <c r="AM22" s="24"/>
      <c r="AN22" s="24"/>
      <c r="AO22" s="24"/>
      <c r="AP22" s="24"/>
      <c r="AQ22" s="24"/>
      <c r="AR22" s="24"/>
      <c r="AS22" s="24"/>
      <c r="AT22" s="43"/>
      <c r="AU22" s="43"/>
    </row>
    <row r="23" spans="1:47" ht="14.85" customHeight="1" x14ac:dyDescent="0.25">
      <c r="A23" s="24"/>
      <c r="B23" s="24"/>
      <c r="C23" s="40"/>
      <c r="D23" s="24"/>
      <c r="E23" s="24"/>
      <c r="F23" s="24"/>
      <c r="G23" s="24" t="s">
        <v>102</v>
      </c>
      <c r="H23" s="43"/>
      <c r="I23" s="46">
        <v>319.99</v>
      </c>
      <c r="J23" s="46">
        <v>400</v>
      </c>
      <c r="K23" s="44">
        <f t="shared" si="1"/>
        <v>80.009999999999991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 t="s">
        <v>103</v>
      </c>
      <c r="Y23" s="43">
        <v>146.80000000000001</v>
      </c>
      <c r="Z23" s="43"/>
      <c r="AB23" s="24"/>
      <c r="AC23" s="24"/>
      <c r="AD23" s="24"/>
      <c r="AE23" s="24"/>
      <c r="AF23" s="24"/>
      <c r="AG23" s="24"/>
      <c r="AH23" s="24"/>
      <c r="AI23" s="24" t="s">
        <v>100</v>
      </c>
      <c r="AJ23" s="43">
        <v>890.69</v>
      </c>
      <c r="AK23" s="43">
        <v>1000</v>
      </c>
      <c r="AM23" s="24"/>
      <c r="AN23" s="24"/>
      <c r="AO23" s="24"/>
      <c r="AP23" s="24"/>
      <c r="AQ23" s="24"/>
      <c r="AR23" s="24"/>
      <c r="AS23" s="24"/>
      <c r="AT23" s="43"/>
      <c r="AU23" s="43"/>
    </row>
    <row r="24" spans="1:47" ht="14.85" customHeight="1" x14ac:dyDescent="0.25">
      <c r="A24" s="24"/>
      <c r="B24" s="24"/>
      <c r="D24" s="40" t="s">
        <v>104</v>
      </c>
      <c r="E24" s="24"/>
      <c r="F24" s="24"/>
      <c r="G24" s="24" t="s">
        <v>101</v>
      </c>
      <c r="H24" s="43">
        <v>1628.49</v>
      </c>
      <c r="I24" s="46">
        <v>10323.67</v>
      </c>
      <c r="J24" s="46">
        <v>8000</v>
      </c>
      <c r="K24" s="44">
        <f t="shared" si="1"/>
        <v>-2323.67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 t="s">
        <v>105</v>
      </c>
      <c r="Y24" s="43">
        <v>4609.79</v>
      </c>
      <c r="Z24" s="43"/>
      <c r="AB24" s="24"/>
      <c r="AC24" s="24"/>
      <c r="AD24" s="24"/>
      <c r="AE24" s="24"/>
      <c r="AF24" s="24"/>
      <c r="AG24" s="24"/>
      <c r="AH24" s="24"/>
      <c r="AI24" s="24" t="s">
        <v>102</v>
      </c>
      <c r="AJ24" s="43">
        <v>319.99</v>
      </c>
      <c r="AK24" s="43">
        <v>400</v>
      </c>
      <c r="AM24" s="24"/>
      <c r="AN24" s="24"/>
      <c r="AO24" s="24"/>
      <c r="AP24" s="24"/>
      <c r="AQ24" s="24"/>
      <c r="AR24" s="24"/>
      <c r="AS24" s="24"/>
      <c r="AT24" s="43"/>
      <c r="AU24" s="43"/>
    </row>
    <row r="25" spans="1:47" ht="14.85" customHeight="1" x14ac:dyDescent="0.25">
      <c r="A25" s="24"/>
      <c r="B25" s="24"/>
      <c r="D25" s="40"/>
      <c r="E25" s="24"/>
      <c r="F25" s="24"/>
      <c r="G25" s="24" t="s">
        <v>106</v>
      </c>
      <c r="H25" s="43"/>
      <c r="I25" s="46">
        <v>0</v>
      </c>
      <c r="J25" s="46">
        <v>1500</v>
      </c>
      <c r="K25" s="44">
        <f t="shared" si="1"/>
        <v>1500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 t="s">
        <v>107</v>
      </c>
      <c r="Y25" s="43">
        <v>435</v>
      </c>
      <c r="Z25" s="43"/>
      <c r="AB25" s="24"/>
      <c r="AC25" s="24"/>
      <c r="AD25" s="24"/>
      <c r="AE25" s="24"/>
      <c r="AF25" s="24"/>
      <c r="AG25" s="24"/>
      <c r="AH25" s="24"/>
      <c r="AI25" s="24" t="s">
        <v>101</v>
      </c>
      <c r="AJ25" s="43">
        <v>10323.67</v>
      </c>
      <c r="AK25" s="43">
        <v>8000</v>
      </c>
      <c r="AM25" s="24"/>
      <c r="AN25" s="24"/>
      <c r="AO25" s="24"/>
      <c r="AP25" s="24"/>
      <c r="AQ25" s="24"/>
      <c r="AR25" s="24"/>
      <c r="AS25" s="24"/>
      <c r="AT25" s="43"/>
      <c r="AU25" s="43"/>
    </row>
    <row r="26" spans="1:47" ht="14.85" customHeight="1" thickBot="1" x14ac:dyDescent="0.3">
      <c r="A26" s="24"/>
      <c r="B26" s="24"/>
      <c r="D26" s="40" t="s">
        <v>108</v>
      </c>
      <c r="E26" s="24"/>
      <c r="F26" s="24"/>
      <c r="G26" s="24" t="s">
        <v>109</v>
      </c>
      <c r="H26" s="43"/>
      <c r="I26" s="46">
        <v>16680</v>
      </c>
      <c r="J26" s="46">
        <v>14000</v>
      </c>
      <c r="K26" s="44">
        <f t="shared" si="1"/>
        <v>-2680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 t="s">
        <v>110</v>
      </c>
      <c r="Y26" s="57">
        <v>182.13</v>
      </c>
      <c r="Z26" s="43"/>
      <c r="AB26" s="24"/>
      <c r="AC26" s="24"/>
      <c r="AD26" s="24"/>
      <c r="AE26" s="24"/>
      <c r="AF26" s="24"/>
      <c r="AG26" s="24"/>
      <c r="AH26" s="24"/>
      <c r="AI26" s="24" t="s">
        <v>106</v>
      </c>
      <c r="AJ26" s="43">
        <v>0</v>
      </c>
      <c r="AK26" s="43">
        <v>1500</v>
      </c>
      <c r="AM26" s="24"/>
      <c r="AN26" s="24"/>
      <c r="AO26" s="24"/>
      <c r="AP26" s="24"/>
      <c r="AQ26" s="24"/>
      <c r="AR26" s="24"/>
      <c r="AS26" s="24"/>
      <c r="AT26" s="43"/>
      <c r="AU26" s="43"/>
    </row>
    <row r="27" spans="1:47" ht="14.85" customHeight="1" x14ac:dyDescent="0.25">
      <c r="A27" s="24"/>
      <c r="B27" s="24"/>
      <c r="D27" s="40"/>
      <c r="E27" s="24"/>
      <c r="F27" s="24"/>
      <c r="G27" s="24" t="s">
        <v>103</v>
      </c>
      <c r="H27" s="43">
        <v>146.80000000000001</v>
      </c>
      <c r="I27" s="46">
        <v>1649.11</v>
      </c>
      <c r="J27" s="46">
        <v>1600</v>
      </c>
      <c r="K27" s="44">
        <f t="shared" si="1"/>
        <v>-49.1099999999999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 t="s">
        <v>111</v>
      </c>
      <c r="X27" s="24"/>
      <c r="Y27" s="43">
        <f>ROUND(SUM(Y15:Y26),5)</f>
        <v>8381.36</v>
      </c>
      <c r="Z27" s="43"/>
      <c r="AB27" s="24"/>
      <c r="AC27" s="24"/>
      <c r="AD27" s="24"/>
      <c r="AE27" s="24"/>
      <c r="AF27" s="24"/>
      <c r="AG27" s="24"/>
      <c r="AH27" s="24"/>
      <c r="AI27" s="24" t="s">
        <v>109</v>
      </c>
      <c r="AJ27" s="43">
        <v>16680</v>
      </c>
      <c r="AK27" s="43">
        <v>14000</v>
      </c>
      <c r="AM27" s="24"/>
      <c r="AN27" s="24"/>
      <c r="AO27" s="24"/>
      <c r="AP27" s="24"/>
      <c r="AQ27" s="24"/>
      <c r="AR27" s="24"/>
      <c r="AS27" s="24"/>
      <c r="AT27" s="43"/>
      <c r="AU27" s="43"/>
    </row>
    <row r="28" spans="1:47" ht="14.85" customHeight="1" x14ac:dyDescent="0.25">
      <c r="A28" s="24"/>
      <c r="B28" s="24"/>
      <c r="D28" s="40" t="s">
        <v>112</v>
      </c>
      <c r="E28" s="24"/>
      <c r="F28" s="24"/>
      <c r="G28" s="24" t="s">
        <v>105</v>
      </c>
      <c r="H28" s="43">
        <v>4609.79</v>
      </c>
      <c r="I28" s="46">
        <v>5602.77</v>
      </c>
      <c r="J28" s="46">
        <v>2500</v>
      </c>
      <c r="K28" s="44">
        <f t="shared" si="1"/>
        <v>-3102.7700000000004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 t="s">
        <v>113</v>
      </c>
      <c r="X28" s="24"/>
      <c r="Y28" s="43"/>
      <c r="Z28" s="43"/>
      <c r="AB28" s="24"/>
      <c r="AC28" s="24"/>
      <c r="AD28" s="24"/>
      <c r="AE28" s="24"/>
      <c r="AF28" s="24"/>
      <c r="AG28" s="24"/>
      <c r="AH28" s="24"/>
      <c r="AI28" s="24" t="s">
        <v>103</v>
      </c>
      <c r="AJ28" s="43">
        <v>1649.11</v>
      </c>
      <c r="AK28" s="43">
        <v>1600</v>
      </c>
      <c r="AM28" s="24"/>
      <c r="AN28" s="24"/>
      <c r="AO28" s="24"/>
      <c r="AP28" s="24"/>
      <c r="AQ28" s="24"/>
      <c r="AR28" s="24"/>
      <c r="AS28" s="24"/>
      <c r="AT28" s="43"/>
      <c r="AU28" s="43"/>
    </row>
    <row r="29" spans="1:47" ht="14.85" customHeight="1" x14ac:dyDescent="0.25">
      <c r="A29" s="24"/>
      <c r="B29" s="24"/>
      <c r="C29" s="40"/>
      <c r="D29" s="24"/>
      <c r="E29" s="24"/>
      <c r="F29" s="24"/>
      <c r="G29" s="24" t="s">
        <v>114</v>
      </c>
      <c r="H29" s="43"/>
      <c r="I29" s="46">
        <v>6603.91</v>
      </c>
      <c r="J29" s="46">
        <v>7750</v>
      </c>
      <c r="K29" s="44">
        <f t="shared" si="1"/>
        <v>1146.0900000000001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 t="s">
        <v>115</v>
      </c>
      <c r="Y29" s="43">
        <v>14923.63</v>
      </c>
      <c r="Z29" s="43"/>
      <c r="AB29" s="24"/>
      <c r="AC29" s="24"/>
      <c r="AD29" s="24"/>
      <c r="AE29" s="24"/>
      <c r="AF29" s="24"/>
      <c r="AG29" s="24"/>
      <c r="AH29" s="24"/>
      <c r="AI29" s="24" t="s">
        <v>105</v>
      </c>
      <c r="AJ29" s="43">
        <v>5602.77</v>
      </c>
      <c r="AK29" s="43">
        <v>2500</v>
      </c>
      <c r="AM29" s="24"/>
      <c r="AN29" s="24"/>
      <c r="AO29" s="24"/>
      <c r="AP29" s="24"/>
      <c r="AQ29" s="24"/>
      <c r="AR29" s="24"/>
      <c r="AS29" s="24"/>
      <c r="AT29" s="43"/>
      <c r="AU29" s="43"/>
    </row>
    <row r="30" spans="1:47" ht="14.85" customHeight="1" x14ac:dyDescent="0.25">
      <c r="A30" s="24"/>
      <c r="B30" s="24"/>
      <c r="C30" s="40"/>
      <c r="D30" s="24"/>
      <c r="E30" s="24"/>
      <c r="F30" s="24"/>
      <c r="G30" s="24" t="s">
        <v>107</v>
      </c>
      <c r="H30" s="43">
        <v>435</v>
      </c>
      <c r="I30" s="46">
        <v>4785</v>
      </c>
      <c r="J30" s="46">
        <v>5000</v>
      </c>
      <c r="K30" s="44">
        <f t="shared" si="1"/>
        <v>215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 t="s">
        <v>116</v>
      </c>
      <c r="Y30" s="43">
        <v>0</v>
      </c>
      <c r="Z30" s="43"/>
      <c r="AB30" s="24"/>
      <c r="AC30" s="24"/>
      <c r="AD30" s="24"/>
      <c r="AE30" s="24"/>
      <c r="AF30" s="24"/>
      <c r="AG30" s="24"/>
      <c r="AH30" s="24"/>
      <c r="AI30" s="24" t="s">
        <v>114</v>
      </c>
      <c r="AJ30" s="43">
        <v>6603.91</v>
      </c>
      <c r="AK30" s="43">
        <v>7750</v>
      </c>
      <c r="AM30" s="24"/>
      <c r="AN30" s="24"/>
      <c r="AO30" s="24"/>
      <c r="AP30" s="24"/>
      <c r="AQ30" s="24"/>
      <c r="AR30" s="24"/>
      <c r="AS30" s="24"/>
      <c r="AT30" s="43"/>
      <c r="AU30" s="43"/>
    </row>
    <row r="31" spans="1:47" ht="14.85" customHeight="1" x14ac:dyDescent="0.25">
      <c r="A31" s="24"/>
      <c r="B31" s="24"/>
      <c r="C31" s="40"/>
      <c r="D31" s="24"/>
      <c r="E31" s="24"/>
      <c r="F31" s="24"/>
      <c r="G31" s="24" t="s">
        <v>117</v>
      </c>
      <c r="H31" s="43"/>
      <c r="I31" s="46">
        <v>250</v>
      </c>
      <c r="J31" s="46">
        <v>1200</v>
      </c>
      <c r="K31" s="44">
        <f t="shared" si="1"/>
        <v>950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 t="s">
        <v>118</v>
      </c>
      <c r="Y31" s="43">
        <v>1166.6600000000001</v>
      </c>
      <c r="Z31" s="43"/>
      <c r="AB31" s="24"/>
      <c r="AC31" s="24"/>
      <c r="AD31" s="24"/>
      <c r="AE31" s="24"/>
      <c r="AF31" s="24"/>
      <c r="AG31" s="24"/>
      <c r="AH31" s="24"/>
      <c r="AI31" s="24" t="s">
        <v>107</v>
      </c>
      <c r="AJ31" s="43">
        <v>4785</v>
      </c>
      <c r="AK31" s="43">
        <v>5000</v>
      </c>
      <c r="AM31" s="24"/>
      <c r="AN31" s="24"/>
      <c r="AO31" s="24"/>
      <c r="AP31" s="24"/>
      <c r="AQ31" s="24"/>
      <c r="AR31" s="24"/>
      <c r="AS31" s="24"/>
      <c r="AT31" s="43"/>
      <c r="AU31" s="43"/>
    </row>
    <row r="32" spans="1:47" ht="14.85" customHeight="1" thickBot="1" x14ac:dyDescent="0.3">
      <c r="A32" s="24"/>
      <c r="B32" s="24"/>
      <c r="C32" s="40"/>
      <c r="D32" s="24"/>
      <c r="E32" s="24"/>
      <c r="F32" s="24"/>
      <c r="G32" s="24" t="s">
        <v>119</v>
      </c>
      <c r="H32" s="57">
        <v>182.13</v>
      </c>
      <c r="I32" s="58">
        <v>1052.57</v>
      </c>
      <c r="J32" s="58">
        <v>1250</v>
      </c>
      <c r="K32" s="59">
        <f t="shared" si="1"/>
        <v>197.43000000000006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 t="s">
        <v>120</v>
      </c>
      <c r="Y32" s="43">
        <v>244.57</v>
      </c>
      <c r="Z32" s="43"/>
      <c r="AB32" s="24"/>
      <c r="AC32" s="24"/>
      <c r="AD32" s="24"/>
      <c r="AE32" s="24"/>
      <c r="AF32" s="24"/>
      <c r="AG32" s="24"/>
      <c r="AH32" s="24"/>
      <c r="AI32" s="24" t="s">
        <v>117</v>
      </c>
      <c r="AJ32" s="43">
        <v>250</v>
      </c>
      <c r="AK32" s="43">
        <v>1200</v>
      </c>
      <c r="AM32" s="24"/>
      <c r="AN32" s="24"/>
      <c r="AO32" s="24"/>
      <c r="AP32" s="24"/>
      <c r="AQ32" s="24"/>
      <c r="AR32" s="24"/>
      <c r="AS32" s="24"/>
      <c r="AT32" s="43"/>
      <c r="AU32" s="43"/>
    </row>
    <row r="33" spans="1:47" ht="14.85" customHeight="1" thickBot="1" x14ac:dyDescent="0.3">
      <c r="A33" s="24"/>
      <c r="B33" s="49"/>
      <c r="C33" s="50"/>
      <c r="D33" s="49"/>
      <c r="E33" s="49"/>
      <c r="F33" s="49" t="s">
        <v>111</v>
      </c>
      <c r="G33" s="49"/>
      <c r="H33" s="60">
        <f>ROUND(SUM(H16:H32),5)</f>
        <v>8381.36</v>
      </c>
      <c r="I33" s="60">
        <f>ROUND(SUM(I16:I32),5)</f>
        <v>69737.350000000006</v>
      </c>
      <c r="J33" s="61">
        <f>ROUND(SUM(J16:J32),5)</f>
        <v>66800</v>
      </c>
      <c r="K33" s="62">
        <f t="shared" si="1"/>
        <v>-2937.3500000000058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 t="s">
        <v>121</v>
      </c>
      <c r="Y33" s="43">
        <v>1194.6099999999999</v>
      </c>
      <c r="Z33" s="43"/>
      <c r="AB33" s="24"/>
      <c r="AC33" s="24"/>
      <c r="AD33" s="24"/>
      <c r="AE33" s="24"/>
      <c r="AF33" s="24"/>
      <c r="AG33" s="24"/>
      <c r="AH33" s="24"/>
      <c r="AI33" s="24" t="s">
        <v>110</v>
      </c>
      <c r="AJ33" s="57">
        <v>1052.57</v>
      </c>
      <c r="AK33" s="57">
        <v>1250</v>
      </c>
      <c r="AM33" s="24"/>
      <c r="AN33" s="24"/>
      <c r="AO33" s="24"/>
      <c r="AP33" s="24"/>
      <c r="AQ33" s="24"/>
      <c r="AR33" s="24"/>
      <c r="AS33" s="24"/>
      <c r="AT33" s="43"/>
      <c r="AU33" s="43"/>
    </row>
    <row r="34" spans="1:47" ht="14.85" customHeight="1" x14ac:dyDescent="0.25">
      <c r="A34" s="24"/>
      <c r="B34" s="24"/>
      <c r="C34" s="40"/>
      <c r="D34" s="24"/>
      <c r="E34" s="24"/>
      <c r="F34" s="24" t="s">
        <v>113</v>
      </c>
      <c r="G34" s="24"/>
      <c r="H34" s="41"/>
      <c r="I34" s="41"/>
      <c r="J34" s="43"/>
      <c r="K34" s="4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 t="s">
        <v>122</v>
      </c>
      <c r="Y34" s="43">
        <v>252.43</v>
      </c>
      <c r="Z34" s="43"/>
      <c r="AB34" s="24"/>
      <c r="AC34" s="24"/>
      <c r="AD34" s="24"/>
      <c r="AE34" s="24"/>
      <c r="AF34" s="24"/>
      <c r="AG34" s="24"/>
      <c r="AH34" s="24" t="s">
        <v>111</v>
      </c>
      <c r="AI34" s="24"/>
      <c r="AJ34" s="43">
        <f>ROUND(SUM(AJ17:AJ33),5)</f>
        <v>69737.350000000006</v>
      </c>
      <c r="AK34" s="43">
        <f>ROUND(SUM(AK17:AK33),5)</f>
        <v>66800</v>
      </c>
      <c r="AM34" s="24"/>
      <c r="AN34" s="24"/>
      <c r="AO34" s="24"/>
      <c r="AP34" s="24"/>
      <c r="AQ34" s="24"/>
      <c r="AR34" s="24"/>
      <c r="AS34" s="24"/>
      <c r="AT34" s="43"/>
      <c r="AU34" s="43"/>
    </row>
    <row r="35" spans="1:47" ht="14.85" customHeight="1" thickBot="1" x14ac:dyDescent="0.3">
      <c r="A35" s="24"/>
      <c r="B35" s="24"/>
      <c r="C35" s="40"/>
      <c r="D35" s="24"/>
      <c r="E35" s="24"/>
      <c r="F35" s="24"/>
      <c r="G35" s="24" t="s">
        <v>115</v>
      </c>
      <c r="H35" s="46">
        <v>14923.63</v>
      </c>
      <c r="I35" s="46">
        <v>266797.40999999997</v>
      </c>
      <c r="J35" s="46">
        <v>305396</v>
      </c>
      <c r="K35" s="44">
        <f>J35-I35</f>
        <v>38598.590000000026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 t="s">
        <v>123</v>
      </c>
      <c r="Y35" s="57">
        <v>924.73</v>
      </c>
      <c r="Z35" s="43"/>
      <c r="AB35" s="24"/>
      <c r="AC35" s="24"/>
      <c r="AD35" s="24"/>
      <c r="AE35" s="24"/>
      <c r="AF35" s="24"/>
      <c r="AG35" s="24"/>
      <c r="AH35" s="24" t="s">
        <v>113</v>
      </c>
      <c r="AI35" s="24"/>
      <c r="AJ35" s="43"/>
      <c r="AK35" s="43"/>
      <c r="AM35" s="24"/>
      <c r="AN35" s="24"/>
      <c r="AO35" s="24"/>
      <c r="AP35" s="24"/>
      <c r="AQ35" s="24"/>
      <c r="AR35" s="24"/>
      <c r="AS35" s="24"/>
      <c r="AT35" s="43"/>
      <c r="AU35" s="43"/>
    </row>
    <row r="36" spans="1:47" ht="14.85" customHeight="1" x14ac:dyDescent="0.25">
      <c r="A36" s="24"/>
      <c r="B36" s="24"/>
      <c r="C36" s="40"/>
      <c r="D36" s="24"/>
      <c r="E36" s="24"/>
      <c r="F36" s="24"/>
      <c r="G36" s="24" t="s">
        <v>118</v>
      </c>
      <c r="H36" s="46">
        <v>1166.6600000000001</v>
      </c>
      <c r="I36" s="46">
        <v>32749.97</v>
      </c>
      <c r="J36" s="46">
        <v>60000</v>
      </c>
      <c r="K36" s="44">
        <f>J36-I36</f>
        <v>27250.03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 t="s">
        <v>124</v>
      </c>
      <c r="X36" s="24"/>
      <c r="Y36" s="43">
        <f>ROUND(SUM(Y28:Y35),5)</f>
        <v>18706.63</v>
      </c>
      <c r="Z36" s="43"/>
      <c r="AB36" s="24"/>
      <c r="AC36" s="24"/>
      <c r="AD36" s="24"/>
      <c r="AE36" s="24"/>
      <c r="AF36" s="24"/>
      <c r="AG36" s="24"/>
      <c r="AH36" s="24"/>
      <c r="AI36" s="24" t="s">
        <v>115</v>
      </c>
      <c r="AJ36" s="43">
        <v>266797.40999999997</v>
      </c>
      <c r="AK36" s="43">
        <v>305396</v>
      </c>
      <c r="AM36" s="24"/>
      <c r="AN36" s="24"/>
      <c r="AO36" s="24"/>
      <c r="AP36" s="24"/>
      <c r="AQ36" s="24"/>
      <c r="AR36" s="24"/>
      <c r="AS36" s="24"/>
      <c r="AT36" s="43"/>
      <c r="AU36" s="43"/>
    </row>
    <row r="37" spans="1:47" ht="14.85" customHeight="1" x14ac:dyDescent="0.25">
      <c r="A37" s="24"/>
      <c r="B37" s="24"/>
      <c r="C37" s="40"/>
      <c r="D37" s="24"/>
      <c r="E37" s="24"/>
      <c r="F37" s="24"/>
      <c r="G37" s="24" t="s">
        <v>125</v>
      </c>
      <c r="H37" s="46"/>
      <c r="I37" s="46">
        <v>263.68</v>
      </c>
      <c r="J37" s="46">
        <v>1800</v>
      </c>
      <c r="K37" s="44">
        <f t="shared" ref="K37:K43" si="2">J37-I37</f>
        <v>1536.32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 t="s">
        <v>126</v>
      </c>
      <c r="X37" s="24"/>
      <c r="Y37" s="43"/>
      <c r="Z37" s="43"/>
      <c r="AB37" s="24"/>
      <c r="AC37" s="24"/>
      <c r="AD37" s="24"/>
      <c r="AE37" s="24"/>
      <c r="AF37" s="24"/>
      <c r="AG37" s="24"/>
      <c r="AH37" s="24"/>
      <c r="AI37" s="24" t="s">
        <v>116</v>
      </c>
      <c r="AJ37" s="43">
        <v>0</v>
      </c>
      <c r="AK37" s="43"/>
      <c r="AM37" s="24"/>
      <c r="AN37" s="24"/>
      <c r="AO37" s="24"/>
      <c r="AP37" s="24"/>
      <c r="AQ37" s="24"/>
      <c r="AR37" s="24"/>
      <c r="AS37" s="24"/>
      <c r="AT37" s="43"/>
      <c r="AU37" s="43"/>
    </row>
    <row r="38" spans="1:47" ht="14.85" customHeight="1" x14ac:dyDescent="0.25">
      <c r="A38" s="24"/>
      <c r="B38" s="24"/>
      <c r="C38" s="40"/>
      <c r="D38" s="24"/>
      <c r="E38" s="24"/>
      <c r="F38" s="24"/>
      <c r="G38" s="24" t="s">
        <v>120</v>
      </c>
      <c r="H38" s="46">
        <v>244.57</v>
      </c>
      <c r="I38" s="46">
        <v>1214.1099999999999</v>
      </c>
      <c r="J38" s="46">
        <v>5650</v>
      </c>
      <c r="K38" s="44">
        <f t="shared" si="2"/>
        <v>4435.8900000000003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 t="s">
        <v>127</v>
      </c>
      <c r="Y38" s="43">
        <v>62.69</v>
      </c>
      <c r="Z38" s="43"/>
      <c r="AB38" s="24"/>
      <c r="AC38" s="24"/>
      <c r="AD38" s="24"/>
      <c r="AE38" s="24"/>
      <c r="AF38" s="24"/>
      <c r="AG38" s="24"/>
      <c r="AH38" s="24"/>
      <c r="AI38" s="24" t="s">
        <v>118</v>
      </c>
      <c r="AJ38" s="43">
        <v>32749.97</v>
      </c>
      <c r="AK38" s="43">
        <v>60000</v>
      </c>
      <c r="AM38" s="24"/>
      <c r="AN38" s="24"/>
      <c r="AO38" s="24"/>
      <c r="AP38" s="24"/>
      <c r="AQ38" s="24"/>
      <c r="AR38" s="24"/>
      <c r="AS38" s="24"/>
      <c r="AT38" s="43"/>
      <c r="AU38" s="43"/>
    </row>
    <row r="39" spans="1:47" ht="14.85" customHeight="1" thickBot="1" x14ac:dyDescent="0.3">
      <c r="A39" s="24"/>
      <c r="B39" s="24"/>
      <c r="C39" s="40"/>
      <c r="D39" s="24"/>
      <c r="E39" s="24"/>
      <c r="F39" s="24"/>
      <c r="G39" s="24" t="s">
        <v>128</v>
      </c>
      <c r="H39" s="46"/>
      <c r="I39" s="46">
        <v>4541</v>
      </c>
      <c r="J39" s="46">
        <v>5000</v>
      </c>
      <c r="K39" s="44">
        <f t="shared" si="2"/>
        <v>459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 t="s">
        <v>129</v>
      </c>
      <c r="Y39" s="57">
        <v>6423.7</v>
      </c>
      <c r="Z39" s="43"/>
      <c r="AB39" s="24"/>
      <c r="AC39" s="24"/>
      <c r="AD39" s="24"/>
      <c r="AE39" s="24"/>
      <c r="AF39" s="24"/>
      <c r="AG39" s="24"/>
      <c r="AH39" s="24"/>
      <c r="AI39" s="24" t="s">
        <v>125</v>
      </c>
      <c r="AJ39" s="43">
        <v>263.68</v>
      </c>
      <c r="AK39" s="43">
        <v>1800</v>
      </c>
      <c r="AM39" s="24"/>
      <c r="AN39" s="24"/>
      <c r="AO39" s="24"/>
      <c r="AP39" s="24"/>
      <c r="AQ39" s="24"/>
      <c r="AR39" s="24"/>
      <c r="AS39" s="24"/>
      <c r="AT39" s="43"/>
      <c r="AU39" s="43"/>
    </row>
    <row r="40" spans="1:47" ht="14.85" customHeight="1" x14ac:dyDescent="0.25">
      <c r="A40" s="24"/>
      <c r="B40" s="24"/>
      <c r="C40" s="40"/>
      <c r="D40" s="24"/>
      <c r="E40" s="24"/>
      <c r="F40" s="24"/>
      <c r="G40" s="24" t="s">
        <v>121</v>
      </c>
      <c r="H40" s="46">
        <v>1194.6099999999999</v>
      </c>
      <c r="I40" s="46">
        <v>22644.93</v>
      </c>
      <c r="J40" s="46">
        <v>35735</v>
      </c>
      <c r="K40" s="44">
        <f t="shared" si="2"/>
        <v>13090.07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 t="s">
        <v>130</v>
      </c>
      <c r="X40" s="24"/>
      <c r="Y40" s="43">
        <f>ROUND(SUM(Y37:Y39),5)</f>
        <v>6486.39</v>
      </c>
      <c r="Z40" s="43"/>
      <c r="AB40" s="24"/>
      <c r="AC40" s="24"/>
      <c r="AD40" s="24"/>
      <c r="AE40" s="24"/>
      <c r="AF40" s="24"/>
      <c r="AG40" s="24"/>
      <c r="AH40" s="24"/>
      <c r="AI40" s="24" t="s">
        <v>120</v>
      </c>
      <c r="AJ40" s="43">
        <v>1214.1099999999999</v>
      </c>
      <c r="AK40" s="43">
        <v>5650</v>
      </c>
      <c r="AM40" s="24"/>
      <c r="AN40" s="24"/>
      <c r="AO40" s="24"/>
      <c r="AP40" s="24"/>
      <c r="AQ40" s="24"/>
      <c r="AR40" s="24"/>
      <c r="AS40" s="24"/>
      <c r="AT40" s="43"/>
      <c r="AU40" s="43"/>
    </row>
    <row r="41" spans="1:47" ht="14.85" customHeight="1" x14ac:dyDescent="0.25">
      <c r="A41" s="24"/>
      <c r="B41" s="24"/>
      <c r="C41" s="40"/>
      <c r="D41" s="24"/>
      <c r="E41" s="24"/>
      <c r="F41" s="24"/>
      <c r="G41" s="24" t="s">
        <v>122</v>
      </c>
      <c r="H41" s="46">
        <v>252.43</v>
      </c>
      <c r="I41" s="46">
        <v>7210.15</v>
      </c>
      <c r="J41" s="46">
        <v>9493</v>
      </c>
      <c r="K41" s="44">
        <f t="shared" si="2"/>
        <v>2282.8500000000004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 t="s">
        <v>131</v>
      </c>
      <c r="X41" s="24"/>
      <c r="Y41" s="43"/>
      <c r="Z41" s="43"/>
      <c r="AB41" s="24"/>
      <c r="AC41" s="24"/>
      <c r="AD41" s="24"/>
      <c r="AE41" s="24"/>
      <c r="AF41" s="24"/>
      <c r="AG41" s="24"/>
      <c r="AH41" s="24"/>
      <c r="AI41" s="24" t="s">
        <v>128</v>
      </c>
      <c r="AJ41" s="43">
        <v>4541</v>
      </c>
      <c r="AK41" s="43">
        <v>5000</v>
      </c>
      <c r="AM41" s="24"/>
      <c r="AN41" s="24"/>
      <c r="AO41" s="24"/>
      <c r="AP41" s="24"/>
      <c r="AQ41" s="24"/>
      <c r="AR41" s="24"/>
      <c r="AS41" s="24"/>
      <c r="AT41" s="43"/>
      <c r="AU41" s="43"/>
    </row>
    <row r="42" spans="1:47" ht="14.85" customHeight="1" thickBot="1" x14ac:dyDescent="0.3">
      <c r="A42" s="24"/>
      <c r="B42" s="24"/>
      <c r="C42" s="40"/>
      <c r="D42" s="24"/>
      <c r="E42" s="24"/>
      <c r="F42" s="24"/>
      <c r="G42" s="24" t="s">
        <v>123</v>
      </c>
      <c r="H42" s="58">
        <v>924.73</v>
      </c>
      <c r="I42" s="58">
        <v>9793.6</v>
      </c>
      <c r="J42" s="58">
        <v>9125</v>
      </c>
      <c r="K42" s="59">
        <f t="shared" si="2"/>
        <v>-668.60000000000036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 t="s">
        <v>132</v>
      </c>
      <c r="Y42" s="43">
        <v>65</v>
      </c>
      <c r="Z42" s="43"/>
      <c r="AB42" s="24"/>
      <c r="AC42" s="24"/>
      <c r="AD42" s="24"/>
      <c r="AE42" s="24"/>
      <c r="AF42" s="24"/>
      <c r="AG42" s="24"/>
      <c r="AH42" s="24"/>
      <c r="AI42" s="24" t="s">
        <v>121</v>
      </c>
      <c r="AJ42" s="43">
        <v>22644.93</v>
      </c>
      <c r="AK42" s="43">
        <v>35735</v>
      </c>
      <c r="AM42" s="24"/>
      <c r="AN42" s="24"/>
      <c r="AO42" s="24"/>
      <c r="AP42" s="24"/>
      <c r="AQ42" s="24"/>
      <c r="AR42" s="24"/>
      <c r="AS42" s="24"/>
      <c r="AT42" s="43"/>
      <c r="AU42" s="43"/>
    </row>
    <row r="43" spans="1:47" ht="14.85" customHeight="1" x14ac:dyDescent="0.25">
      <c r="A43" s="24"/>
      <c r="B43" s="49"/>
      <c r="C43" s="50"/>
      <c r="D43" s="49"/>
      <c r="E43" s="49"/>
      <c r="F43" s="49" t="s">
        <v>124</v>
      </c>
      <c r="G43" s="49"/>
      <c r="H43" s="60">
        <f>ROUND(SUM(H34:H42),5)</f>
        <v>18706.63</v>
      </c>
      <c r="I43" s="60">
        <f>ROUND(SUM(I34:I42),5)</f>
        <v>345214.85</v>
      </c>
      <c r="J43" s="61">
        <f>ROUND(SUM(J34:J42),5)</f>
        <v>432199</v>
      </c>
      <c r="K43" s="62">
        <f t="shared" si="2"/>
        <v>86984.150000000023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 t="s">
        <v>133</v>
      </c>
      <c r="Y43" s="43">
        <v>26.21</v>
      </c>
      <c r="Z43" s="43"/>
      <c r="AB43" s="24"/>
      <c r="AC43" s="24"/>
      <c r="AD43" s="24"/>
      <c r="AE43" s="24"/>
      <c r="AF43" s="24"/>
      <c r="AG43" s="24"/>
      <c r="AH43" s="24"/>
      <c r="AI43" s="24" t="s">
        <v>122</v>
      </c>
      <c r="AJ43" s="43">
        <v>7210.15</v>
      </c>
      <c r="AK43" s="43">
        <v>9493</v>
      </c>
      <c r="AM43" s="24"/>
      <c r="AN43" s="24"/>
      <c r="AO43" s="24"/>
      <c r="AP43" s="24"/>
      <c r="AQ43" s="24"/>
      <c r="AR43" s="24"/>
      <c r="AS43" s="24"/>
      <c r="AT43" s="43"/>
      <c r="AU43" s="43"/>
    </row>
    <row r="44" spans="1:47" ht="14.85" customHeight="1" thickBot="1" x14ac:dyDescent="0.3">
      <c r="A44" s="24"/>
      <c r="B44" s="24"/>
      <c r="C44" s="40"/>
      <c r="D44" s="24"/>
      <c r="E44" s="24"/>
      <c r="F44" s="24" t="s">
        <v>126</v>
      </c>
      <c r="G44" s="24"/>
      <c r="H44" s="41"/>
      <c r="I44" s="41"/>
      <c r="J44" s="43"/>
      <c r="K44" s="4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 t="s">
        <v>134</v>
      </c>
      <c r="Y44" s="43">
        <v>12</v>
      </c>
      <c r="Z44" s="43"/>
      <c r="AB44" s="24"/>
      <c r="AC44" s="24"/>
      <c r="AD44" s="24"/>
      <c r="AE44" s="24"/>
      <c r="AF44" s="24"/>
      <c r="AG44" s="24"/>
      <c r="AH44" s="24"/>
      <c r="AI44" s="24" t="s">
        <v>123</v>
      </c>
      <c r="AJ44" s="57">
        <v>9793.6</v>
      </c>
      <c r="AK44" s="57">
        <v>9125</v>
      </c>
      <c r="AM44" s="24"/>
      <c r="AN44" s="24"/>
      <c r="AO44" s="24"/>
      <c r="AP44" s="24"/>
      <c r="AQ44" s="24"/>
      <c r="AR44" s="24"/>
      <c r="AS44" s="24"/>
      <c r="AT44" s="43"/>
      <c r="AU44" s="43"/>
    </row>
    <row r="45" spans="1:47" ht="14.85" customHeight="1" x14ac:dyDescent="0.25">
      <c r="A45" s="24"/>
      <c r="B45" s="24"/>
      <c r="D45" s="40" t="s">
        <v>135</v>
      </c>
      <c r="E45" s="24"/>
      <c r="F45" s="24"/>
      <c r="G45" s="24" t="s">
        <v>136</v>
      </c>
      <c r="H45" s="46"/>
      <c r="I45" s="46">
        <v>4154.5</v>
      </c>
      <c r="J45" s="46">
        <v>3200</v>
      </c>
      <c r="K45" s="44">
        <f>J45-I45</f>
        <v>-954.5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 t="s">
        <v>137</v>
      </c>
      <c r="Y45" s="43">
        <v>77.25</v>
      </c>
      <c r="Z45" s="43"/>
      <c r="AB45" s="24"/>
      <c r="AC45" s="24"/>
      <c r="AD45" s="24"/>
      <c r="AE45" s="24"/>
      <c r="AF45" s="24"/>
      <c r="AG45" s="24"/>
      <c r="AH45" s="24" t="s">
        <v>124</v>
      </c>
      <c r="AI45" s="24"/>
      <c r="AJ45" s="43">
        <f>ROUND(SUM(AJ35:AJ44),5)</f>
        <v>345214.85</v>
      </c>
      <c r="AK45" s="43">
        <f>ROUND(SUM(AK35:AK44),5)</f>
        <v>432199</v>
      </c>
      <c r="AM45" s="24"/>
      <c r="AN45" s="24"/>
      <c r="AO45" s="24"/>
      <c r="AP45" s="24"/>
      <c r="AQ45" s="24"/>
      <c r="AR45" s="24"/>
      <c r="AS45" s="24"/>
      <c r="AT45" s="43"/>
      <c r="AU45" s="43"/>
    </row>
    <row r="46" spans="1:47" ht="14.85" customHeight="1" x14ac:dyDescent="0.25">
      <c r="A46" s="24"/>
      <c r="B46" s="24"/>
      <c r="D46" s="40" t="s">
        <v>138</v>
      </c>
      <c r="E46" s="24"/>
      <c r="F46" s="24"/>
      <c r="G46" s="24" t="s">
        <v>127</v>
      </c>
      <c r="H46" s="46">
        <v>62.69</v>
      </c>
      <c r="I46" s="46">
        <v>2005.04</v>
      </c>
      <c r="J46" s="46">
        <v>900</v>
      </c>
      <c r="K46" s="44">
        <f>J46-I46</f>
        <v>-1105.04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 t="s">
        <v>139</v>
      </c>
      <c r="Y46" s="43">
        <v>233.25</v>
      </c>
      <c r="Z46" s="43"/>
      <c r="AB46" s="24"/>
      <c r="AC46" s="24"/>
      <c r="AD46" s="24"/>
      <c r="AE46" s="24"/>
      <c r="AF46" s="24"/>
      <c r="AG46" s="24"/>
      <c r="AH46" s="24" t="s">
        <v>126</v>
      </c>
      <c r="AI46" s="24"/>
      <c r="AJ46" s="43"/>
      <c r="AK46" s="43"/>
      <c r="AM46" s="24"/>
      <c r="AN46" s="24"/>
      <c r="AO46" s="24"/>
      <c r="AP46" s="24"/>
      <c r="AQ46" s="24"/>
      <c r="AR46" s="24"/>
      <c r="AS46" s="24"/>
      <c r="AT46" s="43"/>
      <c r="AU46" s="43"/>
    </row>
    <row r="47" spans="1:47" ht="14.85" customHeight="1" thickBot="1" x14ac:dyDescent="0.3">
      <c r="A47" s="24"/>
      <c r="B47" s="24"/>
      <c r="C47" s="40"/>
      <c r="D47" s="24"/>
      <c r="E47" s="24"/>
      <c r="F47" s="24"/>
      <c r="G47" s="24" t="s">
        <v>129</v>
      </c>
      <c r="H47" s="58">
        <v>6423.7</v>
      </c>
      <c r="I47" s="58">
        <v>1333.92</v>
      </c>
      <c r="J47" s="58">
        <v>1400</v>
      </c>
      <c r="K47" s="59">
        <f>J47-I47</f>
        <v>66.079999999999927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 t="s">
        <v>140</v>
      </c>
      <c r="Y47" s="43">
        <v>146</v>
      </c>
      <c r="Z47" s="43"/>
      <c r="AB47" s="24"/>
      <c r="AC47" s="24"/>
      <c r="AD47" s="24"/>
      <c r="AE47" s="24"/>
      <c r="AF47" s="24"/>
      <c r="AG47" s="24"/>
      <c r="AH47" s="24"/>
      <c r="AI47" s="24" t="s">
        <v>136</v>
      </c>
      <c r="AJ47" s="43">
        <v>4154.5</v>
      </c>
      <c r="AK47" s="43">
        <v>3200</v>
      </c>
      <c r="AM47" s="24"/>
      <c r="AN47" s="24"/>
      <c r="AO47" s="24"/>
      <c r="AP47" s="24"/>
      <c r="AQ47" s="24"/>
      <c r="AR47" s="24"/>
      <c r="AS47" s="24"/>
      <c r="AT47" s="43"/>
      <c r="AU47" s="43"/>
    </row>
    <row r="48" spans="1:47" ht="14.85" customHeight="1" thickBot="1" x14ac:dyDescent="0.3">
      <c r="A48" s="24"/>
      <c r="B48" s="49"/>
      <c r="C48" s="50"/>
      <c r="D48" s="49"/>
      <c r="E48" s="49"/>
      <c r="F48" s="49" t="s">
        <v>130</v>
      </c>
      <c r="G48" s="49"/>
      <c r="H48" s="60">
        <f>ROUND(SUM(H44:H47),5)</f>
        <v>6486.39</v>
      </c>
      <c r="I48" s="60">
        <f>ROUND(SUM(I44:I47),5)</f>
        <v>7493.46</v>
      </c>
      <c r="J48" s="61">
        <f>ROUND(SUM(J44:J47),5)</f>
        <v>5500</v>
      </c>
      <c r="K48" s="62">
        <f>J48-I48</f>
        <v>-1993.46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 t="s">
        <v>141</v>
      </c>
      <c r="Y48" s="57">
        <v>365.36</v>
      </c>
      <c r="Z48" s="43"/>
      <c r="AB48" s="24"/>
      <c r="AC48" s="24"/>
      <c r="AD48" s="24"/>
      <c r="AE48" s="24"/>
      <c r="AF48" s="24"/>
      <c r="AG48" s="24"/>
      <c r="AH48" s="24"/>
      <c r="AI48" s="24" t="s">
        <v>127</v>
      </c>
      <c r="AJ48" s="43">
        <v>2005.04</v>
      </c>
      <c r="AK48" s="43">
        <v>900</v>
      </c>
      <c r="AM48" s="24"/>
      <c r="AN48" s="24"/>
      <c r="AO48" s="24"/>
      <c r="AP48" s="24"/>
      <c r="AQ48" s="24"/>
      <c r="AR48" s="24"/>
      <c r="AS48" s="24"/>
      <c r="AT48" s="43"/>
      <c r="AU48" s="43"/>
    </row>
    <row r="49" spans="1:47" ht="14.85" customHeight="1" thickBot="1" x14ac:dyDescent="0.3">
      <c r="A49" s="24"/>
      <c r="B49" s="24"/>
      <c r="C49" s="40"/>
      <c r="D49" s="24"/>
      <c r="E49" s="24"/>
      <c r="F49" s="24" t="s">
        <v>131</v>
      </c>
      <c r="G49" s="24"/>
      <c r="H49" s="41"/>
      <c r="I49" s="41"/>
      <c r="J49" s="43"/>
      <c r="K49" s="4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 t="s">
        <v>142</v>
      </c>
      <c r="X49" s="24"/>
      <c r="Y49" s="43">
        <f>ROUND(SUM(Y41:Y48),5)</f>
        <v>925.07</v>
      </c>
      <c r="Z49" s="43"/>
      <c r="AB49" s="24"/>
      <c r="AC49" s="24"/>
      <c r="AD49" s="24"/>
      <c r="AE49" s="24"/>
      <c r="AF49" s="24"/>
      <c r="AG49" s="24"/>
      <c r="AH49" s="24"/>
      <c r="AI49" s="24" t="s">
        <v>129</v>
      </c>
      <c r="AJ49" s="57">
        <v>1333.92</v>
      </c>
      <c r="AK49" s="57">
        <v>1400</v>
      </c>
      <c r="AM49" s="24"/>
      <c r="AN49" s="24"/>
      <c r="AO49" s="24"/>
      <c r="AP49" s="24"/>
      <c r="AQ49" s="24"/>
      <c r="AR49" s="24"/>
      <c r="AS49" s="24"/>
      <c r="AT49" s="43"/>
      <c r="AU49" s="43"/>
    </row>
    <row r="50" spans="1:47" ht="14.85" customHeight="1" x14ac:dyDescent="0.25">
      <c r="A50" s="24"/>
      <c r="B50" s="24"/>
      <c r="C50" s="40"/>
      <c r="D50" s="24"/>
      <c r="E50" s="24"/>
      <c r="F50" s="24"/>
      <c r="G50" s="24" t="s">
        <v>132</v>
      </c>
      <c r="H50" s="46">
        <v>65</v>
      </c>
      <c r="I50" s="46">
        <v>1614.23</v>
      </c>
      <c r="J50" s="46">
        <v>2000</v>
      </c>
      <c r="K50" s="44">
        <f>J50-I50</f>
        <v>385.77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 t="s">
        <v>143</v>
      </c>
      <c r="X50" s="24"/>
      <c r="Y50" s="43"/>
      <c r="Z50" s="43"/>
      <c r="AB50" s="24"/>
      <c r="AC50" s="24"/>
      <c r="AD50" s="24"/>
      <c r="AE50" s="24"/>
      <c r="AF50" s="24"/>
      <c r="AG50" s="24"/>
      <c r="AH50" s="24" t="s">
        <v>130</v>
      </c>
      <c r="AI50" s="24"/>
      <c r="AJ50" s="43">
        <f>ROUND(SUM(AJ46:AJ49),5)</f>
        <v>7493.46</v>
      </c>
      <c r="AK50" s="43">
        <f>ROUND(SUM(AK46:AK49),5)</f>
        <v>5500</v>
      </c>
      <c r="AM50" s="24"/>
      <c r="AN50" s="24"/>
      <c r="AO50" s="24"/>
      <c r="AP50" s="24"/>
      <c r="AQ50" s="24"/>
      <c r="AR50" s="24"/>
      <c r="AS50" s="24"/>
      <c r="AT50" s="43"/>
      <c r="AU50" s="43"/>
    </row>
    <row r="51" spans="1:47" ht="14.85" customHeight="1" x14ac:dyDescent="0.25">
      <c r="A51" s="24"/>
      <c r="B51" s="24"/>
      <c r="C51" s="40"/>
      <c r="D51" s="24"/>
      <c r="E51" s="24"/>
      <c r="F51" s="24"/>
      <c r="G51" s="24" t="s">
        <v>144</v>
      </c>
      <c r="H51" s="46">
        <v>26.21</v>
      </c>
      <c r="I51" s="46">
        <v>693.92</v>
      </c>
      <c r="J51" s="46">
        <v>800</v>
      </c>
      <c r="K51" s="44">
        <f t="shared" ref="K51:K58" si="3">J51-I51</f>
        <v>106.08000000000004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 t="s">
        <v>145</v>
      </c>
      <c r="Y51" s="43">
        <v>1094.0899999999999</v>
      </c>
      <c r="Z51" s="43"/>
      <c r="AB51" s="24"/>
      <c r="AC51" s="24"/>
      <c r="AD51" s="24"/>
      <c r="AE51" s="24"/>
      <c r="AF51" s="24"/>
      <c r="AG51" s="24"/>
      <c r="AH51" s="24" t="s">
        <v>131</v>
      </c>
      <c r="AI51" s="24"/>
      <c r="AJ51" s="43"/>
      <c r="AK51" s="43"/>
      <c r="AM51" s="24"/>
      <c r="AN51" s="24"/>
      <c r="AO51" s="24"/>
      <c r="AP51" s="24"/>
      <c r="AQ51" s="24"/>
      <c r="AR51" s="24"/>
      <c r="AS51" s="24"/>
      <c r="AT51" s="43"/>
      <c r="AU51" s="43"/>
    </row>
    <row r="52" spans="1:47" ht="14.85" customHeight="1" thickBot="1" x14ac:dyDescent="0.3">
      <c r="A52" s="24"/>
      <c r="B52" s="24"/>
      <c r="C52" s="40"/>
      <c r="D52" s="24"/>
      <c r="E52" s="24"/>
      <c r="F52" s="24"/>
      <c r="G52" s="24" t="s">
        <v>134</v>
      </c>
      <c r="H52" s="46">
        <v>12</v>
      </c>
      <c r="I52" s="46">
        <v>175.75</v>
      </c>
      <c r="J52" s="46">
        <v>2600</v>
      </c>
      <c r="K52" s="44">
        <f t="shared" si="3"/>
        <v>2424.25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 t="s">
        <v>146</v>
      </c>
      <c r="Y52" s="43">
        <v>43.3</v>
      </c>
      <c r="Z52" s="43"/>
      <c r="AB52" s="24"/>
      <c r="AC52" s="24"/>
      <c r="AD52" s="24"/>
      <c r="AE52" s="24"/>
      <c r="AF52" s="24"/>
      <c r="AG52" s="24"/>
      <c r="AH52" s="24"/>
      <c r="AI52" s="24" t="s">
        <v>132</v>
      </c>
      <c r="AJ52" s="43">
        <v>1614.23</v>
      </c>
      <c r="AK52" s="43">
        <v>2000</v>
      </c>
      <c r="AM52" s="24"/>
      <c r="AN52" s="24"/>
      <c r="AO52" s="24"/>
      <c r="AP52" s="24"/>
      <c r="AQ52" s="24"/>
      <c r="AR52" s="24"/>
      <c r="AS52" s="24"/>
      <c r="AT52" s="43"/>
      <c r="AU52" s="43"/>
    </row>
    <row r="53" spans="1:47" ht="14.85" customHeight="1" thickBot="1" x14ac:dyDescent="0.3">
      <c r="A53" s="24"/>
      <c r="B53" s="24"/>
      <c r="D53" s="40" t="s">
        <v>147</v>
      </c>
      <c r="E53" s="24"/>
      <c r="F53" s="24"/>
      <c r="G53" s="24" t="s">
        <v>137</v>
      </c>
      <c r="H53" s="46">
        <v>77.25</v>
      </c>
      <c r="I53" s="46">
        <v>571.63</v>
      </c>
      <c r="J53" s="46">
        <v>500</v>
      </c>
      <c r="K53" s="44">
        <f t="shared" si="3"/>
        <v>-71.63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 t="s">
        <v>148</v>
      </c>
      <c r="X53" s="24"/>
      <c r="Y53" s="48">
        <f>ROUND(SUM(Y50:Y52),5)</f>
        <v>1137.3900000000001</v>
      </c>
      <c r="Z53" s="43"/>
      <c r="AB53" s="24"/>
      <c r="AC53" s="24"/>
      <c r="AD53" s="24"/>
      <c r="AE53" s="24"/>
      <c r="AF53" s="24"/>
      <c r="AG53" s="24"/>
      <c r="AH53" s="24"/>
      <c r="AI53" s="24" t="s">
        <v>133</v>
      </c>
      <c r="AJ53" s="43">
        <v>693.92</v>
      </c>
      <c r="AK53" s="43">
        <v>800</v>
      </c>
      <c r="AM53" s="24"/>
      <c r="AN53" s="24"/>
      <c r="AO53" s="24"/>
      <c r="AP53" s="24"/>
      <c r="AQ53" s="24"/>
      <c r="AR53" s="24"/>
      <c r="AS53" s="24"/>
      <c r="AT53" s="43"/>
      <c r="AU53" s="43"/>
    </row>
    <row r="54" spans="1:47" ht="14.85" customHeight="1" x14ac:dyDescent="0.25">
      <c r="A54" s="24"/>
      <c r="B54" s="24"/>
      <c r="D54" s="40"/>
      <c r="E54" s="24"/>
      <c r="F54" s="24"/>
      <c r="G54" s="24" t="s">
        <v>139</v>
      </c>
      <c r="H54" s="46">
        <v>233.25</v>
      </c>
      <c r="I54" s="46">
        <v>2333.1799999999998</v>
      </c>
      <c r="J54" s="46">
        <v>3000</v>
      </c>
      <c r="K54" s="44">
        <f t="shared" si="3"/>
        <v>666.82000000000016</v>
      </c>
      <c r="M54" s="24"/>
      <c r="N54" s="24"/>
      <c r="O54" s="24"/>
      <c r="P54" s="24"/>
      <c r="Q54" s="24"/>
      <c r="R54" s="24"/>
      <c r="S54" s="24"/>
      <c r="T54" s="24"/>
      <c r="U54" s="24"/>
      <c r="V54" s="24" t="s">
        <v>149</v>
      </c>
      <c r="W54" s="24"/>
      <c r="X54" s="24"/>
      <c r="Y54" s="43">
        <f>ROUND(Y14+Y27+Y36+Y40+Y49+Y53,5)</f>
        <v>35636.839999999997</v>
      </c>
      <c r="Z54" s="43"/>
      <c r="AB54" s="24"/>
      <c r="AC54" s="24"/>
      <c r="AD54" s="24"/>
      <c r="AE54" s="24"/>
      <c r="AF54" s="24"/>
      <c r="AG54" s="24"/>
      <c r="AH54" s="24"/>
      <c r="AI54" s="24" t="s">
        <v>134</v>
      </c>
      <c r="AJ54" s="43">
        <v>175.75</v>
      </c>
      <c r="AK54" s="43">
        <v>2600</v>
      </c>
      <c r="AM54" s="24"/>
      <c r="AN54" s="24"/>
      <c r="AO54" s="24"/>
      <c r="AP54" s="24"/>
      <c r="AQ54" s="24"/>
      <c r="AR54" s="24"/>
      <c r="AS54" s="24"/>
      <c r="AT54" s="43"/>
      <c r="AU54" s="43"/>
    </row>
    <row r="55" spans="1:47" ht="14.85" customHeight="1" x14ac:dyDescent="0.25">
      <c r="A55" s="24"/>
      <c r="B55" s="24"/>
      <c r="D55" s="40"/>
      <c r="E55" s="24"/>
      <c r="F55" s="24"/>
      <c r="G55" s="24" t="s">
        <v>140</v>
      </c>
      <c r="H55" s="46">
        <v>146</v>
      </c>
      <c r="I55" s="46">
        <v>379.01</v>
      </c>
      <c r="J55" s="46">
        <v>500</v>
      </c>
      <c r="K55" s="44">
        <f t="shared" si="3"/>
        <v>120.99000000000001</v>
      </c>
      <c r="M55" s="24"/>
      <c r="N55" s="24"/>
      <c r="O55" s="24"/>
      <c r="P55" s="24"/>
      <c r="Q55" s="24"/>
      <c r="R55" s="24"/>
      <c r="S55" s="24"/>
      <c r="T55" s="24"/>
      <c r="U55" s="24"/>
      <c r="V55" s="24" t="s">
        <v>150</v>
      </c>
      <c r="W55" s="24"/>
      <c r="X55" s="24"/>
      <c r="Y55" s="43"/>
      <c r="Z55" s="43"/>
      <c r="AB55" s="24"/>
      <c r="AC55" s="24"/>
      <c r="AD55" s="24"/>
      <c r="AE55" s="24"/>
      <c r="AF55" s="24"/>
      <c r="AG55" s="24"/>
      <c r="AH55" s="24"/>
      <c r="AI55" s="24" t="s">
        <v>137</v>
      </c>
      <c r="AJ55" s="43">
        <v>571.63</v>
      </c>
      <c r="AK55" s="43">
        <v>500</v>
      </c>
      <c r="AM55" s="24"/>
      <c r="AN55" s="24"/>
      <c r="AO55" s="24"/>
      <c r="AP55" s="24"/>
      <c r="AQ55" s="24"/>
      <c r="AR55" s="24"/>
      <c r="AS55" s="24"/>
      <c r="AT55" s="43"/>
      <c r="AU55" s="43"/>
    </row>
    <row r="56" spans="1:47" ht="14.85" customHeight="1" x14ac:dyDescent="0.25">
      <c r="A56" s="24"/>
      <c r="B56" s="24"/>
      <c r="D56" s="40"/>
      <c r="E56" s="24"/>
      <c r="F56" s="24"/>
      <c r="G56" s="24" t="s">
        <v>151</v>
      </c>
      <c r="H56" s="46"/>
      <c r="I56" s="46">
        <v>-0.88</v>
      </c>
      <c r="J56" s="46">
        <v>500</v>
      </c>
      <c r="K56" s="44">
        <f t="shared" si="3"/>
        <v>500.88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 t="s">
        <v>152</v>
      </c>
      <c r="X56" s="24"/>
      <c r="Y56" s="43"/>
      <c r="Z56" s="43"/>
      <c r="AB56" s="24"/>
      <c r="AC56" s="24"/>
      <c r="AD56" s="24"/>
      <c r="AE56" s="24"/>
      <c r="AF56" s="24"/>
      <c r="AG56" s="24"/>
      <c r="AH56" s="24"/>
      <c r="AI56" s="24" t="s">
        <v>139</v>
      </c>
      <c r="AJ56" s="43">
        <v>2333.1799999999998</v>
      </c>
      <c r="AK56" s="43">
        <v>3000</v>
      </c>
      <c r="AM56" s="24"/>
      <c r="AN56" s="24"/>
      <c r="AO56" s="24"/>
      <c r="AP56" s="24"/>
      <c r="AQ56" s="24"/>
      <c r="AR56" s="24"/>
      <c r="AS56" s="24"/>
      <c r="AT56" s="43"/>
      <c r="AU56" s="43"/>
    </row>
    <row r="57" spans="1:47" ht="14.85" customHeight="1" thickBot="1" x14ac:dyDescent="0.3">
      <c r="A57" s="24"/>
      <c r="B57" s="24"/>
      <c r="D57" s="40" t="s">
        <v>153</v>
      </c>
      <c r="E57" s="24"/>
      <c r="F57" s="24"/>
      <c r="G57" s="24" t="s">
        <v>154</v>
      </c>
      <c r="H57" s="58">
        <v>365.36</v>
      </c>
      <c r="I57" s="58">
        <v>1090.03</v>
      </c>
      <c r="J57" s="58">
        <v>600</v>
      </c>
      <c r="K57" s="59">
        <f t="shared" si="3"/>
        <v>-490.03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 t="s">
        <v>155</v>
      </c>
      <c r="Y57" s="57">
        <v>45</v>
      </c>
      <c r="Z57" s="43"/>
      <c r="AB57" s="24"/>
      <c r="AC57" s="24"/>
      <c r="AD57" s="24"/>
      <c r="AE57" s="24"/>
      <c r="AF57" s="24"/>
      <c r="AG57" s="24"/>
      <c r="AH57" s="24"/>
      <c r="AI57" s="24" t="s">
        <v>140</v>
      </c>
      <c r="AJ57" s="43">
        <v>379.01</v>
      </c>
      <c r="AK57" s="43">
        <v>500</v>
      </c>
      <c r="AM57" s="24"/>
      <c r="AN57" s="24"/>
      <c r="AO57" s="24"/>
      <c r="AP57" s="24"/>
      <c r="AQ57" s="24"/>
      <c r="AR57" s="24"/>
      <c r="AS57" s="24"/>
      <c r="AT57" s="43"/>
      <c r="AU57" s="43"/>
    </row>
    <row r="58" spans="1:47" ht="14.85" customHeight="1" x14ac:dyDescent="0.25">
      <c r="A58" s="24"/>
      <c r="B58" s="49"/>
      <c r="C58" s="50"/>
      <c r="D58" s="49"/>
      <c r="E58" s="49"/>
      <c r="F58" s="49" t="s">
        <v>142</v>
      </c>
      <c r="G58" s="49"/>
      <c r="H58" s="60">
        <f>ROUND(SUM(H49:H57),5)</f>
        <v>925.07</v>
      </c>
      <c r="I58" s="60">
        <f>ROUND(SUM(I49:I57),5)</f>
        <v>6856.87</v>
      </c>
      <c r="J58" s="61">
        <f>ROUND(SUM(J49:J57),5)</f>
        <v>10500</v>
      </c>
      <c r="K58" s="62">
        <f t="shared" si="3"/>
        <v>3643.13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 t="s">
        <v>156</v>
      </c>
      <c r="X58" s="24"/>
      <c r="Y58" s="43">
        <f>ROUND(SUM(Y56:Y57),5)</f>
        <v>45</v>
      </c>
      <c r="Z58" s="43"/>
      <c r="AB58" s="24"/>
      <c r="AC58" s="24"/>
      <c r="AD58" s="24"/>
      <c r="AE58" s="24"/>
      <c r="AF58" s="24"/>
      <c r="AG58" s="24"/>
      <c r="AH58" s="24"/>
      <c r="AI58" s="24" t="s">
        <v>157</v>
      </c>
      <c r="AJ58" s="43">
        <v>-0.88</v>
      </c>
      <c r="AK58" s="43">
        <v>500</v>
      </c>
      <c r="AM58" s="24"/>
      <c r="AN58" s="24"/>
      <c r="AO58" s="24"/>
      <c r="AP58" s="24"/>
      <c r="AQ58" s="24"/>
      <c r="AR58" s="24"/>
      <c r="AS58" s="24"/>
      <c r="AT58" s="43"/>
      <c r="AU58" s="43"/>
    </row>
    <row r="59" spans="1:47" ht="14.85" customHeight="1" thickBot="1" x14ac:dyDescent="0.3">
      <c r="A59" s="24"/>
      <c r="B59" s="24"/>
      <c r="C59" s="40"/>
      <c r="D59" s="24"/>
      <c r="E59" s="24"/>
      <c r="F59" s="24" t="s">
        <v>143</v>
      </c>
      <c r="G59" s="24"/>
      <c r="H59" s="41"/>
      <c r="I59" s="41"/>
      <c r="J59" s="43"/>
      <c r="K59" s="4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 t="s">
        <v>158</v>
      </c>
      <c r="X59" s="24"/>
      <c r="Y59" s="43"/>
      <c r="Z59" s="43"/>
      <c r="AB59" s="24"/>
      <c r="AC59" s="24"/>
      <c r="AD59" s="24"/>
      <c r="AE59" s="24"/>
      <c r="AF59" s="24"/>
      <c r="AG59" s="24"/>
      <c r="AH59" s="24"/>
      <c r="AI59" s="24" t="s">
        <v>141</v>
      </c>
      <c r="AJ59" s="57">
        <v>1090.03</v>
      </c>
      <c r="AK59" s="57">
        <v>600</v>
      </c>
      <c r="AM59" s="24"/>
      <c r="AN59" s="24"/>
      <c r="AO59" s="24"/>
      <c r="AP59" s="24"/>
      <c r="AQ59" s="24"/>
      <c r="AR59" s="24"/>
      <c r="AS59" s="24"/>
      <c r="AT59" s="43"/>
      <c r="AU59" s="43"/>
    </row>
    <row r="60" spans="1:47" ht="14.85" customHeight="1" x14ac:dyDescent="0.25">
      <c r="A60" s="24"/>
      <c r="B60" s="24"/>
      <c r="C60" s="40"/>
      <c r="D60" s="24"/>
      <c r="E60" s="24"/>
      <c r="F60" s="24"/>
      <c r="G60" s="24" t="s">
        <v>145</v>
      </c>
      <c r="H60" s="46">
        <v>1094.0899999999999</v>
      </c>
      <c r="I60" s="46">
        <v>14050.78</v>
      </c>
      <c r="J60" s="46">
        <v>71198</v>
      </c>
      <c r="K60" s="44">
        <f t="shared" ref="K60:K64" si="4">J60-I60</f>
        <v>57147.22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 t="s">
        <v>159</v>
      </c>
      <c r="Y60" s="43">
        <v>645.66</v>
      </c>
      <c r="Z60" s="43"/>
      <c r="AB60" s="24"/>
      <c r="AC60" s="24"/>
      <c r="AD60" s="24"/>
      <c r="AE60" s="24"/>
      <c r="AF60" s="24"/>
      <c r="AG60" s="24"/>
      <c r="AH60" s="24" t="s">
        <v>142</v>
      </c>
      <c r="AI60" s="24"/>
      <c r="AJ60" s="43">
        <f>ROUND(SUM(AJ51:AJ59),5)</f>
        <v>6856.87</v>
      </c>
      <c r="AK60" s="43">
        <f>ROUND(SUM(AK51:AK59),5)</f>
        <v>10500</v>
      </c>
      <c r="AM60" s="24"/>
      <c r="AN60" s="24"/>
      <c r="AO60" s="24"/>
      <c r="AP60" s="24"/>
      <c r="AQ60" s="24"/>
      <c r="AR60" s="24"/>
      <c r="AS60" s="24"/>
      <c r="AT60" s="43"/>
      <c r="AU60" s="43"/>
    </row>
    <row r="61" spans="1:47" ht="14.85" customHeight="1" x14ac:dyDescent="0.25">
      <c r="A61" s="24"/>
      <c r="B61" s="24"/>
      <c r="C61" s="40"/>
      <c r="D61" s="24"/>
      <c r="E61" s="24"/>
      <c r="F61" s="24"/>
      <c r="G61" s="24" t="s">
        <v>160</v>
      </c>
      <c r="H61" s="46">
        <v>4839.0600000000004</v>
      </c>
      <c r="I61" s="46">
        <v>57147.02</v>
      </c>
      <c r="J61" s="46"/>
      <c r="K61" s="44">
        <f t="shared" si="4"/>
        <v>-57147.02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 t="s">
        <v>161</v>
      </c>
      <c r="Y61" s="43">
        <v>-50</v>
      </c>
      <c r="Z61" s="43"/>
      <c r="AB61" s="24"/>
      <c r="AC61" s="24"/>
      <c r="AD61" s="24"/>
      <c r="AE61" s="24"/>
      <c r="AF61" s="24"/>
      <c r="AG61" s="24"/>
      <c r="AH61" s="24" t="s">
        <v>143</v>
      </c>
      <c r="AI61" s="24"/>
      <c r="AJ61" s="43"/>
      <c r="AK61" s="43"/>
      <c r="AM61" s="24"/>
      <c r="AN61" s="24"/>
      <c r="AO61" s="24"/>
      <c r="AP61" s="24"/>
      <c r="AQ61" s="24"/>
      <c r="AR61" s="24"/>
      <c r="AS61" s="24"/>
      <c r="AT61" s="43"/>
      <c r="AU61" s="43"/>
    </row>
    <row r="62" spans="1:47" ht="14.85" customHeight="1" thickBot="1" x14ac:dyDescent="0.3">
      <c r="A62" s="24"/>
      <c r="B62" s="24"/>
      <c r="C62" s="40"/>
      <c r="D62" s="24"/>
      <c r="E62" s="24"/>
      <c r="F62" s="24"/>
      <c r="G62" s="24" t="s">
        <v>162</v>
      </c>
      <c r="H62" s="46">
        <v>43.3</v>
      </c>
      <c r="I62" s="46">
        <v>125.79</v>
      </c>
      <c r="J62" s="46">
        <v>500</v>
      </c>
      <c r="K62" s="59">
        <f t="shared" si="4"/>
        <v>374.21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 t="s">
        <v>163</v>
      </c>
      <c r="Y62" s="57">
        <v>60.73</v>
      </c>
      <c r="Z62" s="43"/>
      <c r="AB62" s="24"/>
      <c r="AC62" s="24"/>
      <c r="AD62" s="24"/>
      <c r="AE62" s="24"/>
      <c r="AF62" s="24"/>
      <c r="AG62" s="24"/>
      <c r="AH62" s="24"/>
      <c r="AI62" s="24" t="s">
        <v>145</v>
      </c>
      <c r="AJ62" s="43">
        <v>14050.78</v>
      </c>
      <c r="AK62" s="43">
        <v>71198</v>
      </c>
      <c r="AM62" s="24"/>
      <c r="AN62" s="24"/>
      <c r="AO62" s="24"/>
      <c r="AP62" s="24"/>
      <c r="AQ62" s="24"/>
      <c r="AR62" s="24"/>
      <c r="AS62" s="24"/>
      <c r="AT62" s="43"/>
      <c r="AU62" s="43"/>
    </row>
    <row r="63" spans="1:47" ht="14.85" customHeight="1" thickBot="1" x14ac:dyDescent="0.3">
      <c r="A63" s="24"/>
      <c r="B63" s="49"/>
      <c r="C63" s="50"/>
      <c r="D63" s="49"/>
      <c r="E63" s="49"/>
      <c r="F63" s="49" t="s">
        <v>148</v>
      </c>
      <c r="G63" s="49"/>
      <c r="H63" s="63">
        <f>ROUND(SUM(H59:H62),5)</f>
        <v>5976.45</v>
      </c>
      <c r="I63" s="63">
        <f>ROUND(SUM(I59:I62),5)</f>
        <v>71323.59</v>
      </c>
      <c r="J63" s="64">
        <f>ROUND(SUM(J59:J62),5)</f>
        <v>71698</v>
      </c>
      <c r="K63" s="65">
        <f t="shared" si="4"/>
        <v>374.41000000000349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 t="s">
        <v>164</v>
      </c>
      <c r="X63" s="24"/>
      <c r="Y63" s="43">
        <f>ROUND(SUM(Y59:Y62),5)</f>
        <v>656.39</v>
      </c>
      <c r="Z63" s="43"/>
      <c r="AB63" s="24"/>
      <c r="AC63" s="24"/>
      <c r="AD63" s="24"/>
      <c r="AE63" s="24"/>
      <c r="AF63" s="24"/>
      <c r="AG63" s="24"/>
      <c r="AH63" s="24"/>
      <c r="AI63" s="24" t="s">
        <v>146</v>
      </c>
      <c r="AJ63" s="43">
        <v>125.79</v>
      </c>
      <c r="AK63" s="43">
        <v>500</v>
      </c>
      <c r="AM63" s="24"/>
      <c r="AN63" s="24"/>
      <c r="AO63" s="24"/>
      <c r="AP63" s="24"/>
      <c r="AQ63" s="24"/>
      <c r="AR63" s="24"/>
      <c r="AS63" s="24"/>
      <c r="AT63" s="43"/>
      <c r="AU63" s="43"/>
    </row>
    <row r="64" spans="1:47" ht="14.85" customHeight="1" thickBot="1" x14ac:dyDescent="0.3">
      <c r="A64" s="24"/>
      <c r="B64" s="66"/>
      <c r="C64" s="67"/>
      <c r="D64" s="66"/>
      <c r="E64" s="66" t="s">
        <v>149</v>
      </c>
      <c r="F64" s="66"/>
      <c r="G64" s="66"/>
      <c r="H64" s="68">
        <f>ROUND(H15+H33+H43+H48+H58+H63,5)</f>
        <v>40475.9</v>
      </c>
      <c r="I64" s="68">
        <f>ROUND(I15+I33+I43+I48+I58+I63,5)</f>
        <v>500626.12</v>
      </c>
      <c r="J64" s="69">
        <f>ROUND(J15+J33+J43+J48+J58+J63,5)</f>
        <v>586697</v>
      </c>
      <c r="K64" s="70">
        <f t="shared" si="4"/>
        <v>86070.88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 t="s">
        <v>165</v>
      </c>
      <c r="X64" s="24"/>
      <c r="Y64" s="43"/>
      <c r="Z64" s="43"/>
      <c r="AB64" s="24"/>
      <c r="AC64" s="24"/>
      <c r="AD64" s="24"/>
      <c r="AE64" s="24"/>
      <c r="AF64" s="24"/>
      <c r="AG64" s="24"/>
      <c r="AH64" s="24" t="s">
        <v>148</v>
      </c>
      <c r="AI64" s="24"/>
      <c r="AJ64" s="48">
        <f>ROUND(SUM(AJ61:AJ63),5)</f>
        <v>14176.57</v>
      </c>
      <c r="AK64" s="48">
        <f>ROUND(SUM(AK61:AK63),5)</f>
        <v>71698</v>
      </c>
      <c r="AM64" s="24"/>
      <c r="AN64" s="24"/>
      <c r="AO64" s="24"/>
      <c r="AP64" s="24"/>
      <c r="AQ64" s="24"/>
      <c r="AR64" s="24"/>
      <c r="AS64" s="24"/>
      <c r="AT64" s="43"/>
      <c r="AU64" s="43"/>
    </row>
    <row r="65" spans="1:47" ht="19.5" customHeight="1" x14ac:dyDescent="0.25">
      <c r="A65" s="24"/>
      <c r="B65" s="24"/>
      <c r="C65" s="40"/>
      <c r="D65" s="24"/>
      <c r="E65" s="24" t="s">
        <v>150</v>
      </c>
      <c r="F65" s="24"/>
      <c r="G65" s="24"/>
      <c r="H65" s="41"/>
      <c r="I65" s="41"/>
      <c r="J65" s="43"/>
      <c r="K65" s="4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 t="s">
        <v>166</v>
      </c>
      <c r="Y65" s="43">
        <v>190.99</v>
      </c>
      <c r="Z65" s="43"/>
      <c r="AB65" s="24"/>
      <c r="AC65" s="24"/>
      <c r="AD65" s="24"/>
      <c r="AE65" s="24"/>
      <c r="AF65" s="24"/>
      <c r="AG65" s="24" t="s">
        <v>149</v>
      </c>
      <c r="AH65" s="24"/>
      <c r="AI65" s="24"/>
      <c r="AJ65" s="43">
        <f>ROUND(AJ16+AJ34+AJ45+AJ50+AJ60+AJ64,5)</f>
        <v>443479.1</v>
      </c>
      <c r="AK65" s="43">
        <f>ROUND(AK16+AK34+AK45+AK50+AK60+AK64,5)</f>
        <v>586697</v>
      </c>
      <c r="AM65" s="24"/>
      <c r="AN65" s="24"/>
      <c r="AO65" s="24"/>
      <c r="AP65" s="24"/>
      <c r="AQ65" s="24"/>
      <c r="AR65" s="24"/>
      <c r="AS65" s="24"/>
      <c r="AT65" s="43"/>
      <c r="AU65" s="43"/>
    </row>
    <row r="66" spans="1:47" ht="14.85" customHeight="1" x14ac:dyDescent="0.25">
      <c r="A66" s="24"/>
      <c r="B66" s="24"/>
      <c r="C66" s="40"/>
      <c r="D66" s="24"/>
      <c r="E66" s="24"/>
      <c r="F66" s="24" t="s">
        <v>167</v>
      </c>
      <c r="G66" s="24"/>
      <c r="H66" s="41"/>
      <c r="I66" s="41"/>
      <c r="J66" s="43"/>
      <c r="K66" s="4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 t="s">
        <v>168</v>
      </c>
      <c r="Y66" s="43">
        <v>11.05</v>
      </c>
      <c r="Z66" s="43"/>
      <c r="AB66" s="24"/>
      <c r="AC66" s="24"/>
      <c r="AD66" s="24"/>
      <c r="AE66" s="24"/>
      <c r="AF66" s="24"/>
      <c r="AG66" s="24" t="s">
        <v>150</v>
      </c>
      <c r="AH66" s="24"/>
      <c r="AI66" s="24"/>
      <c r="AJ66" s="43"/>
      <c r="AK66" s="43"/>
      <c r="AM66" s="24"/>
      <c r="AN66" s="24"/>
      <c r="AO66" s="24"/>
      <c r="AP66" s="24"/>
      <c r="AQ66" s="24"/>
      <c r="AR66" s="24"/>
      <c r="AS66" s="24"/>
      <c r="AT66" s="43"/>
      <c r="AU66" s="43"/>
    </row>
    <row r="67" spans="1:47" ht="14.85" customHeight="1" thickBot="1" x14ac:dyDescent="0.3">
      <c r="A67" s="24"/>
      <c r="B67" s="24"/>
      <c r="C67" s="40"/>
      <c r="D67" s="24"/>
      <c r="E67" s="24"/>
      <c r="F67" s="24"/>
      <c r="G67" s="24" t="s">
        <v>169</v>
      </c>
      <c r="H67" s="58"/>
      <c r="I67" s="58">
        <v>82.83</v>
      </c>
      <c r="J67" s="58">
        <v>1800</v>
      </c>
      <c r="K67" s="59">
        <f>J67-I67</f>
        <v>1717.17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 t="s">
        <v>170</v>
      </c>
      <c r="Y67" s="57">
        <v>38.5</v>
      </c>
      <c r="Z67" s="43"/>
      <c r="AB67" s="24"/>
      <c r="AC67" s="24"/>
      <c r="AD67" s="24"/>
      <c r="AE67" s="24"/>
      <c r="AF67" s="24"/>
      <c r="AG67" s="24"/>
      <c r="AH67" s="24" t="s">
        <v>167</v>
      </c>
      <c r="AI67" s="24"/>
      <c r="AJ67" s="43"/>
      <c r="AK67" s="43"/>
      <c r="AM67" s="24"/>
      <c r="AN67" s="24"/>
      <c r="AO67" s="24"/>
      <c r="AP67" s="24"/>
      <c r="AQ67" s="24"/>
      <c r="AR67" s="24"/>
      <c r="AS67" s="24"/>
      <c r="AT67" s="43"/>
      <c r="AU67" s="43"/>
    </row>
    <row r="68" spans="1:47" ht="14.85" customHeight="1" thickBot="1" x14ac:dyDescent="0.3">
      <c r="A68" s="24"/>
      <c r="B68" s="49"/>
      <c r="C68" s="50"/>
      <c r="D68" s="49"/>
      <c r="E68" s="49"/>
      <c r="F68" s="49" t="s">
        <v>171</v>
      </c>
      <c r="G68" s="49"/>
      <c r="H68" s="60">
        <f>ROUND(SUM(H66:H67),5)</f>
        <v>0</v>
      </c>
      <c r="I68" s="60">
        <f>ROUND(SUM(I66:I67),5)</f>
        <v>82.83</v>
      </c>
      <c r="J68" s="61">
        <f>ROUND(SUM(J66:J67),5)</f>
        <v>1800</v>
      </c>
      <c r="K68" s="62">
        <f>J68-I68</f>
        <v>1717.17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 t="s">
        <v>172</v>
      </c>
      <c r="X68" s="24"/>
      <c r="Y68" s="43">
        <f>ROUND(SUM(Y64:Y67),5)</f>
        <v>240.54</v>
      </c>
      <c r="Z68" s="43"/>
      <c r="AB68" s="24"/>
      <c r="AC68" s="24"/>
      <c r="AD68" s="24"/>
      <c r="AE68" s="24"/>
      <c r="AF68" s="24"/>
      <c r="AG68" s="24"/>
      <c r="AH68" s="24"/>
      <c r="AI68" s="24" t="s">
        <v>169</v>
      </c>
      <c r="AJ68" s="57">
        <v>82.83</v>
      </c>
      <c r="AK68" s="57">
        <v>1800</v>
      </c>
      <c r="AM68" s="24"/>
      <c r="AN68" s="24"/>
      <c r="AO68" s="24"/>
      <c r="AP68" s="24"/>
      <c r="AQ68" s="24"/>
      <c r="AR68" s="24"/>
      <c r="AS68" s="24"/>
      <c r="AT68" s="43"/>
      <c r="AU68" s="43"/>
    </row>
    <row r="69" spans="1:47" ht="14.85" customHeight="1" x14ac:dyDescent="0.25">
      <c r="A69" s="24"/>
      <c r="B69" s="24"/>
      <c r="C69" s="40"/>
      <c r="D69" s="24"/>
      <c r="E69"/>
      <c r="F69" s="24" t="s">
        <v>152</v>
      </c>
      <c r="G69" s="24"/>
      <c r="H69" s="41"/>
      <c r="I69" s="41"/>
      <c r="J69" s="43"/>
      <c r="K69" s="4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 t="s">
        <v>173</v>
      </c>
      <c r="X69" s="24"/>
      <c r="Y69" s="43"/>
      <c r="Z69" s="43"/>
      <c r="AB69" s="24"/>
      <c r="AC69" s="24"/>
      <c r="AD69" s="24"/>
      <c r="AE69" s="24"/>
      <c r="AF69" s="24"/>
      <c r="AG69" s="24"/>
      <c r="AH69" s="24" t="s">
        <v>171</v>
      </c>
      <c r="AI69" s="24"/>
      <c r="AJ69" s="43">
        <f>ROUND(SUM(AJ67:AJ68),5)</f>
        <v>82.83</v>
      </c>
      <c r="AK69" s="43">
        <f>ROUND(SUM(AK67:AK68),5)</f>
        <v>1800</v>
      </c>
      <c r="AM69" s="24"/>
      <c r="AN69" s="24"/>
      <c r="AO69" s="24"/>
      <c r="AP69" s="24"/>
      <c r="AQ69" s="24"/>
      <c r="AR69" s="24"/>
      <c r="AS69" s="24"/>
      <c r="AT69" s="43"/>
      <c r="AU69" s="43"/>
    </row>
    <row r="70" spans="1:47" ht="14.85" customHeight="1" thickBot="1" x14ac:dyDescent="0.3">
      <c r="A70" s="24"/>
      <c r="B70" s="24"/>
      <c r="C70" s="40"/>
      <c r="D70" s="24"/>
      <c r="E70" s="24"/>
      <c r="F70" s="24"/>
      <c r="G70" s="24" t="s">
        <v>155</v>
      </c>
      <c r="H70" s="71">
        <v>45</v>
      </c>
      <c r="I70" s="71">
        <v>248.45</v>
      </c>
      <c r="J70" s="57">
        <v>500</v>
      </c>
      <c r="K70" s="59">
        <f t="shared" ref="K70" si="5">J70-I70</f>
        <v>251.55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 t="s">
        <v>174</v>
      </c>
      <c r="Y70" s="43">
        <v>2500</v>
      </c>
      <c r="Z70" s="43"/>
      <c r="AB70" s="24"/>
      <c r="AC70" s="24"/>
      <c r="AD70" s="24"/>
      <c r="AE70" s="24"/>
      <c r="AF70" s="24"/>
      <c r="AG70" s="24"/>
      <c r="AH70" s="24" t="s">
        <v>152</v>
      </c>
      <c r="AI70" s="24"/>
      <c r="AJ70" s="43"/>
      <c r="AK70" s="43"/>
      <c r="AM70" s="24"/>
      <c r="AN70" s="24"/>
      <c r="AO70" s="24"/>
      <c r="AP70" s="24"/>
      <c r="AQ70" s="24"/>
      <c r="AR70" s="24"/>
      <c r="AS70" s="24"/>
      <c r="AT70" s="43"/>
      <c r="AU70" s="43"/>
    </row>
    <row r="71" spans="1:47" ht="14.85" customHeight="1" thickBot="1" x14ac:dyDescent="0.3">
      <c r="A71" s="24"/>
      <c r="B71" s="49"/>
      <c r="C71" s="50"/>
      <c r="D71" s="49"/>
      <c r="E71" s="49"/>
      <c r="F71" s="49" t="s">
        <v>156</v>
      </c>
      <c r="G71" s="49"/>
      <c r="H71" s="60">
        <f>ROUND(SUM(H69:H70),5)</f>
        <v>45</v>
      </c>
      <c r="I71" s="60">
        <f>ROUND(SUM(I69:I70),5)</f>
        <v>248.45</v>
      </c>
      <c r="J71" s="61">
        <f>ROUND(SUM(J69:J70),5)</f>
        <v>500</v>
      </c>
      <c r="K71" s="62">
        <f>J71-I71</f>
        <v>251.55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 t="s">
        <v>175</v>
      </c>
      <c r="Y71" s="43">
        <v>3021</v>
      </c>
      <c r="Z71" s="43"/>
      <c r="AB71" s="24"/>
      <c r="AC71" s="24"/>
      <c r="AD71" s="24"/>
      <c r="AE71" s="24"/>
      <c r="AF71" s="24"/>
      <c r="AG71" s="24"/>
      <c r="AH71" s="24"/>
      <c r="AI71" s="24" t="s">
        <v>155</v>
      </c>
      <c r="AJ71" s="57">
        <v>248.45</v>
      </c>
      <c r="AK71" s="57">
        <v>500</v>
      </c>
      <c r="AM71" s="24"/>
      <c r="AN71" s="24"/>
      <c r="AO71" s="24"/>
      <c r="AP71" s="24"/>
      <c r="AQ71" s="24"/>
      <c r="AR71" s="24"/>
      <c r="AS71" s="24"/>
      <c r="AT71" s="43"/>
      <c r="AU71" s="43"/>
    </row>
    <row r="72" spans="1:47" ht="14.85" customHeight="1" x14ac:dyDescent="0.25">
      <c r="A72" s="24"/>
      <c r="B72" s="24"/>
      <c r="C72" s="40"/>
      <c r="D72" s="24"/>
      <c r="E72" s="24"/>
      <c r="F72" s="24" t="s">
        <v>158</v>
      </c>
      <c r="G72" s="24"/>
      <c r="H72" s="41"/>
      <c r="I72" s="41"/>
      <c r="J72" s="43"/>
      <c r="K72" s="4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 t="s">
        <v>176</v>
      </c>
      <c r="Y72" s="43">
        <v>2000</v>
      </c>
      <c r="Z72" s="43"/>
      <c r="AB72" s="24"/>
      <c r="AC72" s="24"/>
      <c r="AD72" s="24"/>
      <c r="AE72" s="24"/>
      <c r="AF72" s="24"/>
      <c r="AG72" s="24"/>
      <c r="AH72" s="24" t="s">
        <v>156</v>
      </c>
      <c r="AI72" s="24"/>
      <c r="AJ72" s="43">
        <f>ROUND(SUM(AJ70:AJ71),5)</f>
        <v>248.45</v>
      </c>
      <c r="AK72" s="43">
        <f>ROUND(SUM(AK70:AK71),5)</f>
        <v>500</v>
      </c>
      <c r="AM72" s="24"/>
      <c r="AN72" s="24"/>
      <c r="AO72" s="24"/>
      <c r="AP72" s="24"/>
      <c r="AQ72" s="24"/>
      <c r="AR72" s="24"/>
      <c r="AS72" s="24"/>
      <c r="AT72" s="43"/>
      <c r="AU72" s="43"/>
    </row>
    <row r="73" spans="1:47" ht="14.85" customHeight="1" x14ac:dyDescent="0.25">
      <c r="A73" s="24"/>
      <c r="B73" s="24"/>
      <c r="C73" s="40"/>
      <c r="D73" s="24"/>
      <c r="E73" s="24"/>
      <c r="F73" s="24"/>
      <c r="G73" s="24" t="s">
        <v>159</v>
      </c>
      <c r="H73" s="46">
        <v>645.66</v>
      </c>
      <c r="I73" s="46">
        <v>6797.68</v>
      </c>
      <c r="J73" s="46">
        <v>7800</v>
      </c>
      <c r="K73" s="44">
        <f>J73-I73</f>
        <v>1002.3199999999997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 t="s">
        <v>177</v>
      </c>
      <c r="Y73" s="43">
        <v>333</v>
      </c>
      <c r="Z73" s="43"/>
      <c r="AB73" s="24"/>
      <c r="AC73" s="24"/>
      <c r="AD73" s="24"/>
      <c r="AE73" s="24"/>
      <c r="AF73" s="24"/>
      <c r="AG73" s="24"/>
      <c r="AH73" s="24" t="s">
        <v>158</v>
      </c>
      <c r="AI73" s="24"/>
      <c r="AJ73" s="43"/>
      <c r="AK73" s="43"/>
      <c r="AM73" s="24"/>
      <c r="AN73" s="24"/>
      <c r="AO73" s="24"/>
      <c r="AP73" s="24"/>
      <c r="AQ73" s="24"/>
      <c r="AR73" s="24"/>
      <c r="AS73" s="24"/>
      <c r="AT73" s="43"/>
      <c r="AU73" s="43"/>
    </row>
    <row r="74" spans="1:47" ht="14.85" customHeight="1" x14ac:dyDescent="0.25">
      <c r="A74" s="24"/>
      <c r="B74" s="24"/>
      <c r="C74" s="40"/>
      <c r="D74" s="24"/>
      <c r="E74" s="24"/>
      <c r="F74" s="24"/>
      <c r="G74" s="24" t="s">
        <v>161</v>
      </c>
      <c r="H74" s="46">
        <v>-50</v>
      </c>
      <c r="I74" s="46">
        <v>1987</v>
      </c>
      <c r="J74" s="46">
        <v>3000</v>
      </c>
      <c r="K74" s="44">
        <f>J74-I74</f>
        <v>1013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 t="s">
        <v>178</v>
      </c>
      <c r="Y74" s="43">
        <v>300</v>
      </c>
      <c r="Z74" s="43"/>
      <c r="AB74" s="24"/>
      <c r="AC74" s="24"/>
      <c r="AD74" s="24"/>
      <c r="AE74" s="24"/>
      <c r="AF74" s="24"/>
      <c r="AG74" s="24"/>
      <c r="AH74" s="24"/>
      <c r="AI74" s="24" t="s">
        <v>159</v>
      </c>
      <c r="AJ74" s="43">
        <v>6797.68</v>
      </c>
      <c r="AK74" s="43">
        <v>7800</v>
      </c>
      <c r="AM74" s="24"/>
      <c r="AN74" s="24"/>
      <c r="AO74" s="24"/>
      <c r="AP74" s="24"/>
      <c r="AQ74" s="24"/>
      <c r="AR74" s="24"/>
      <c r="AS74" s="24"/>
      <c r="AT74" s="43"/>
      <c r="AU74" s="43"/>
    </row>
    <row r="75" spans="1:47" ht="14.85" customHeight="1" x14ac:dyDescent="0.25">
      <c r="A75" s="24"/>
      <c r="B75" s="24"/>
      <c r="C75" s="40"/>
      <c r="D75" s="24"/>
      <c r="E75" s="24"/>
      <c r="F75" s="24"/>
      <c r="G75" s="24" t="s">
        <v>163</v>
      </c>
      <c r="H75" s="43">
        <v>60.73</v>
      </c>
      <c r="I75" s="46">
        <v>425.85</v>
      </c>
      <c r="J75" s="46">
        <v>1200</v>
      </c>
      <c r="K75" s="44">
        <f>J75-I75</f>
        <v>774.15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 t="s">
        <v>179</v>
      </c>
      <c r="Y75" s="43">
        <v>200</v>
      </c>
      <c r="Z75" s="43"/>
      <c r="AB75" s="24"/>
      <c r="AC75" s="24"/>
      <c r="AD75" s="24"/>
      <c r="AE75" s="24"/>
      <c r="AF75" s="24"/>
      <c r="AG75" s="24"/>
      <c r="AH75" s="24"/>
      <c r="AI75" s="24" t="s">
        <v>161</v>
      </c>
      <c r="AJ75" s="43">
        <v>1987</v>
      </c>
      <c r="AK75" s="43">
        <v>3000</v>
      </c>
      <c r="AM75" s="24"/>
      <c r="AN75" s="24"/>
      <c r="AO75" s="24"/>
      <c r="AP75" s="24"/>
      <c r="AQ75" s="24"/>
      <c r="AR75" s="24"/>
      <c r="AS75" s="24"/>
      <c r="AT75" s="43"/>
      <c r="AU75" s="43"/>
    </row>
    <row r="76" spans="1:47" ht="14.85" customHeight="1" thickBot="1" x14ac:dyDescent="0.3">
      <c r="A76" s="24"/>
      <c r="B76" s="24"/>
      <c r="C76" s="40"/>
      <c r="D76" s="24"/>
      <c r="E76" s="24"/>
      <c r="F76" s="24"/>
      <c r="G76" s="24" t="s">
        <v>180</v>
      </c>
      <c r="H76" s="57"/>
      <c r="I76" s="58">
        <v>250</v>
      </c>
      <c r="J76" s="58">
        <v>1000</v>
      </c>
      <c r="K76" s="59">
        <f>J76-I76</f>
        <v>750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 t="s">
        <v>181</v>
      </c>
      <c r="Y76" s="43">
        <v>1250</v>
      </c>
      <c r="Z76" s="43"/>
      <c r="AB76" s="24"/>
      <c r="AC76" s="24"/>
      <c r="AD76" s="24"/>
      <c r="AE76" s="24"/>
      <c r="AF76" s="24"/>
      <c r="AG76" s="24"/>
      <c r="AH76" s="24"/>
      <c r="AI76" s="24" t="s">
        <v>163</v>
      </c>
      <c r="AJ76" s="43">
        <v>425.85</v>
      </c>
      <c r="AK76" s="43">
        <v>1200</v>
      </c>
      <c r="AM76" s="24"/>
      <c r="AN76" s="24"/>
      <c r="AO76" s="24"/>
      <c r="AP76" s="24"/>
      <c r="AQ76" s="24"/>
      <c r="AR76" s="24"/>
      <c r="AS76" s="24"/>
      <c r="AT76" s="43"/>
      <c r="AU76" s="43"/>
    </row>
    <row r="77" spans="1:47" ht="14.85" customHeight="1" thickBot="1" x14ac:dyDescent="0.3">
      <c r="A77" s="24"/>
      <c r="B77" s="49"/>
      <c r="C77" s="50"/>
      <c r="D77" s="49"/>
      <c r="E77" s="49"/>
      <c r="F77" s="49" t="s">
        <v>164</v>
      </c>
      <c r="G77" s="49"/>
      <c r="H77" s="60">
        <f>ROUND(SUM(H72:H76),5)</f>
        <v>656.39</v>
      </c>
      <c r="I77" s="60">
        <f>ROUND(SUM(I72:I76),5)</f>
        <v>9460.5300000000007</v>
      </c>
      <c r="J77" s="61">
        <f>ROUND(SUM(J72:J76),5)</f>
        <v>13000</v>
      </c>
      <c r="K77" s="62">
        <f>J77-I77</f>
        <v>3539.4699999999993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 t="s">
        <v>182</v>
      </c>
      <c r="Y77" s="57">
        <v>417</v>
      </c>
      <c r="Z77" s="43"/>
      <c r="AB77" s="24"/>
      <c r="AC77" s="24"/>
      <c r="AD77" s="24"/>
      <c r="AE77" s="24"/>
      <c r="AF77" s="24"/>
      <c r="AG77" s="24"/>
      <c r="AH77" s="24"/>
      <c r="AI77" s="24" t="s">
        <v>180</v>
      </c>
      <c r="AJ77" s="57">
        <v>250</v>
      </c>
      <c r="AK77" s="57">
        <v>1000</v>
      </c>
      <c r="AM77" s="24"/>
      <c r="AN77" s="24"/>
      <c r="AO77" s="24"/>
      <c r="AP77" s="24"/>
      <c r="AQ77" s="24"/>
      <c r="AR77" s="24"/>
      <c r="AS77" s="24"/>
      <c r="AT77" s="43"/>
      <c r="AU77" s="43"/>
    </row>
    <row r="78" spans="1:47" ht="14.85" customHeight="1" x14ac:dyDescent="0.25">
      <c r="A78" s="24"/>
      <c r="B78" s="24"/>
      <c r="C78" s="40"/>
      <c r="D78" s="24"/>
      <c r="E78" s="24"/>
      <c r="F78" s="24" t="s">
        <v>165</v>
      </c>
      <c r="G78" s="24"/>
      <c r="H78" s="41"/>
      <c r="I78" s="41"/>
      <c r="J78" s="43"/>
      <c r="K78" s="4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 t="s">
        <v>183</v>
      </c>
      <c r="X78" s="24"/>
      <c r="Y78" s="43">
        <f>ROUND(SUM(Y69:Y77),5)</f>
        <v>10021</v>
      </c>
      <c r="Z78" s="43"/>
      <c r="AB78" s="24"/>
      <c r="AC78" s="24"/>
      <c r="AD78" s="24"/>
      <c r="AE78" s="24"/>
      <c r="AF78" s="24"/>
      <c r="AG78" s="24"/>
      <c r="AH78" s="24" t="s">
        <v>164</v>
      </c>
      <c r="AI78" s="24"/>
      <c r="AJ78" s="43">
        <f>ROUND(SUM(AJ73:AJ77),5)</f>
        <v>9460.5300000000007</v>
      </c>
      <c r="AK78" s="43">
        <f>ROUND(SUM(AK73:AK77),5)</f>
        <v>13000</v>
      </c>
      <c r="AM78" s="24"/>
      <c r="AN78" s="24"/>
      <c r="AO78" s="24"/>
      <c r="AP78" s="24"/>
      <c r="AQ78" s="24"/>
      <c r="AR78" s="24"/>
      <c r="AS78" s="24"/>
      <c r="AT78" s="43"/>
      <c r="AU78" s="43"/>
    </row>
    <row r="79" spans="1:47" ht="14.85" customHeight="1" x14ac:dyDescent="0.25">
      <c r="A79" s="24"/>
      <c r="B79" s="24"/>
      <c r="C79" s="40"/>
      <c r="D79" s="24"/>
      <c r="E79" s="24"/>
      <c r="F79" s="24"/>
      <c r="G79" s="24" t="s">
        <v>166</v>
      </c>
      <c r="H79" s="46">
        <v>190.99</v>
      </c>
      <c r="I79" s="46">
        <v>2635.23</v>
      </c>
      <c r="J79" s="46">
        <v>3500</v>
      </c>
      <c r="K79" s="44">
        <f>J79-I79</f>
        <v>864.77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 t="s">
        <v>184</v>
      </c>
      <c r="X79" s="24"/>
      <c r="Y79" s="43"/>
      <c r="Z79" s="43"/>
      <c r="AB79" s="24"/>
      <c r="AC79" s="24"/>
      <c r="AD79" s="24"/>
      <c r="AE79" s="24"/>
      <c r="AF79" s="24"/>
      <c r="AG79" s="24"/>
      <c r="AH79" s="24" t="s">
        <v>165</v>
      </c>
      <c r="AI79" s="24"/>
      <c r="AJ79" s="43"/>
      <c r="AK79" s="43"/>
      <c r="AM79" s="24"/>
      <c r="AN79" s="24"/>
      <c r="AO79" s="24"/>
      <c r="AP79" s="24"/>
      <c r="AQ79" s="24"/>
      <c r="AR79" s="24"/>
      <c r="AS79" s="24"/>
      <c r="AT79" s="43"/>
      <c r="AU79" s="43"/>
    </row>
    <row r="80" spans="1:47" ht="14.85" customHeight="1" x14ac:dyDescent="0.25">
      <c r="A80" s="24"/>
      <c r="B80" s="24"/>
      <c r="C80" s="40"/>
      <c r="D80" s="24"/>
      <c r="E80" s="24"/>
      <c r="F80" s="24"/>
      <c r="G80" s="24" t="s">
        <v>185</v>
      </c>
      <c r="H80" s="46"/>
      <c r="I80" s="46">
        <v>125.13</v>
      </c>
      <c r="J80" s="46">
        <v>1500</v>
      </c>
      <c r="K80" s="44">
        <f t="shared" ref="K80:K85" si="6">J80-I80</f>
        <v>1374.87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 t="s">
        <v>186</v>
      </c>
      <c r="Y80" s="43">
        <v>2600</v>
      </c>
      <c r="Z80" s="43"/>
      <c r="AB80" s="24"/>
      <c r="AC80" s="24"/>
      <c r="AD80" s="24"/>
      <c r="AE80" s="24"/>
      <c r="AF80" s="24"/>
      <c r="AG80" s="24"/>
      <c r="AH80" s="24"/>
      <c r="AI80" s="24" t="s">
        <v>166</v>
      </c>
      <c r="AJ80" s="43">
        <v>2635.23</v>
      </c>
      <c r="AK80" s="43">
        <v>3500</v>
      </c>
      <c r="AM80" s="24"/>
      <c r="AN80" s="24"/>
      <c r="AO80" s="24"/>
      <c r="AP80" s="24"/>
      <c r="AQ80" s="24"/>
      <c r="AR80" s="24"/>
      <c r="AS80" s="24"/>
      <c r="AT80" s="43"/>
      <c r="AU80" s="43"/>
    </row>
    <row r="81" spans="1:47" ht="14.85" customHeight="1" x14ac:dyDescent="0.25">
      <c r="A81" s="24"/>
      <c r="B81" s="24"/>
      <c r="C81" s="40"/>
      <c r="D81" s="24"/>
      <c r="E81" s="24"/>
      <c r="F81" s="24"/>
      <c r="G81" s="24" t="s">
        <v>187</v>
      </c>
      <c r="H81" s="46"/>
      <c r="I81" s="46">
        <v>115.16</v>
      </c>
      <c r="J81" s="46">
        <v>400</v>
      </c>
      <c r="K81" s="44">
        <f t="shared" si="6"/>
        <v>284.84000000000003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 t="s">
        <v>188</v>
      </c>
      <c r="Y81" s="43">
        <v>1444.78</v>
      </c>
      <c r="Z81" s="43"/>
      <c r="AB81" s="24"/>
      <c r="AC81" s="24"/>
      <c r="AD81" s="24"/>
      <c r="AE81" s="24"/>
      <c r="AF81" s="24"/>
      <c r="AG81" s="24"/>
      <c r="AH81" s="24"/>
      <c r="AI81" s="24" t="s">
        <v>185</v>
      </c>
      <c r="AJ81" s="43">
        <v>125.13</v>
      </c>
      <c r="AK81" s="43">
        <v>1500</v>
      </c>
      <c r="AM81" s="24"/>
      <c r="AN81" s="24"/>
      <c r="AO81" s="24"/>
      <c r="AP81" s="24"/>
      <c r="AQ81" s="24"/>
      <c r="AR81" s="24"/>
      <c r="AS81" s="24"/>
      <c r="AT81" s="43"/>
      <c r="AU81" s="43"/>
    </row>
    <row r="82" spans="1:47" ht="14.85" customHeight="1" x14ac:dyDescent="0.25">
      <c r="A82" s="24"/>
      <c r="B82" s="24"/>
      <c r="C82" s="40"/>
      <c r="D82" s="24"/>
      <c r="E82" s="24"/>
      <c r="F82" s="24"/>
      <c r="G82" s="24" t="s">
        <v>189</v>
      </c>
      <c r="H82" s="46">
        <v>11.05</v>
      </c>
      <c r="I82" s="46">
        <v>177.79</v>
      </c>
      <c r="J82" s="46">
        <v>600</v>
      </c>
      <c r="K82" s="44">
        <f t="shared" si="6"/>
        <v>422.21000000000004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 t="s">
        <v>190</v>
      </c>
      <c r="Y82" s="43">
        <v>150</v>
      </c>
      <c r="Z82" s="43"/>
      <c r="AB82" s="24"/>
      <c r="AC82" s="24"/>
      <c r="AD82" s="24"/>
      <c r="AE82" s="24"/>
      <c r="AF82" s="24"/>
      <c r="AG82" s="24"/>
      <c r="AH82" s="24"/>
      <c r="AI82" s="24" t="s">
        <v>187</v>
      </c>
      <c r="AJ82" s="43">
        <v>115.16</v>
      </c>
      <c r="AK82" s="43">
        <v>400</v>
      </c>
      <c r="AM82" s="24"/>
      <c r="AN82" s="24"/>
      <c r="AO82" s="24"/>
      <c r="AP82" s="24"/>
      <c r="AQ82" s="24"/>
      <c r="AR82" s="24"/>
      <c r="AS82" s="24"/>
      <c r="AT82" s="43"/>
      <c r="AU82" s="43"/>
    </row>
    <row r="83" spans="1:47" ht="14.85" customHeight="1" thickBot="1" x14ac:dyDescent="0.3">
      <c r="A83" s="24"/>
      <c r="B83" s="24"/>
      <c r="C83" s="40"/>
      <c r="D83" s="24"/>
      <c r="E83" s="24"/>
      <c r="F83" s="24"/>
      <c r="G83" s="24" t="s">
        <v>191</v>
      </c>
      <c r="H83" s="46">
        <v>38.5</v>
      </c>
      <c r="I83" s="46">
        <v>362.36</v>
      </c>
      <c r="J83" s="46">
        <v>1000</v>
      </c>
      <c r="K83" s="44">
        <f t="shared" si="6"/>
        <v>637.64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 t="s">
        <v>192</v>
      </c>
      <c r="Y83" s="57">
        <v>79.98</v>
      </c>
      <c r="Z83" s="43"/>
      <c r="AB83" s="24"/>
      <c r="AC83" s="24"/>
      <c r="AD83" s="24"/>
      <c r="AE83" s="24"/>
      <c r="AF83" s="24"/>
      <c r="AG83" s="24"/>
      <c r="AH83" s="24"/>
      <c r="AI83" s="24" t="s">
        <v>168</v>
      </c>
      <c r="AJ83" s="43">
        <v>177.79</v>
      </c>
      <c r="AK83" s="43">
        <v>600</v>
      </c>
      <c r="AM83" s="24"/>
      <c r="AN83" s="24"/>
      <c r="AO83" s="24"/>
      <c r="AP83" s="24"/>
      <c r="AQ83" s="24"/>
      <c r="AR83" s="24"/>
      <c r="AS83" s="24"/>
      <c r="AT83" s="43"/>
      <c r="AU83" s="43"/>
    </row>
    <row r="84" spans="1:47" ht="14.85" customHeight="1" thickBot="1" x14ac:dyDescent="0.3">
      <c r="A84" s="24"/>
      <c r="B84" s="24"/>
      <c r="C84" s="40"/>
      <c r="D84" s="24"/>
      <c r="E84" s="24"/>
      <c r="F84" s="24"/>
      <c r="G84" s="24" t="s">
        <v>193</v>
      </c>
      <c r="H84" s="58"/>
      <c r="I84" s="58">
        <v>2136.29</v>
      </c>
      <c r="J84" s="58">
        <v>2200</v>
      </c>
      <c r="K84" s="59">
        <f t="shared" si="6"/>
        <v>63.710000000000036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 t="s">
        <v>194</v>
      </c>
      <c r="X84" s="24"/>
      <c r="Y84" s="43">
        <f>ROUND(SUM(Y79:Y83),5)</f>
        <v>4274.76</v>
      </c>
      <c r="Z84" s="43"/>
      <c r="AB84" s="24"/>
      <c r="AC84" s="24"/>
      <c r="AD84" s="24"/>
      <c r="AE84" s="24"/>
      <c r="AF84" s="24"/>
      <c r="AG84" s="24"/>
      <c r="AH84" s="24"/>
      <c r="AI84" s="24" t="s">
        <v>170</v>
      </c>
      <c r="AJ84" s="43">
        <v>362.36</v>
      </c>
      <c r="AK84" s="43">
        <v>1000</v>
      </c>
      <c r="AM84" s="24"/>
      <c r="AN84" s="24"/>
      <c r="AO84" s="24"/>
      <c r="AP84" s="24"/>
      <c r="AQ84" s="24"/>
      <c r="AR84" s="24"/>
      <c r="AS84" s="24"/>
      <c r="AT84" s="43"/>
      <c r="AU84" s="43"/>
    </row>
    <row r="85" spans="1:47" ht="14.85" customHeight="1" thickBot="1" x14ac:dyDescent="0.3">
      <c r="A85" s="24"/>
      <c r="B85" s="49"/>
      <c r="C85" s="50"/>
      <c r="D85" s="49"/>
      <c r="E85" s="49"/>
      <c r="F85" s="49" t="s">
        <v>172</v>
      </c>
      <c r="G85" s="49"/>
      <c r="H85" s="61">
        <f>ROUND(SUM(H78:H84),5)</f>
        <v>240.54</v>
      </c>
      <c r="I85" s="61">
        <f>ROUND(SUM(I78:I84),5)</f>
        <v>5551.96</v>
      </c>
      <c r="J85" s="61">
        <f>ROUND(SUM(J78:J84),5)</f>
        <v>9200</v>
      </c>
      <c r="K85" s="62">
        <f t="shared" si="6"/>
        <v>3648.04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 t="s">
        <v>195</v>
      </c>
      <c r="X85" s="24"/>
      <c r="Y85" s="43"/>
      <c r="Z85" s="43"/>
      <c r="AB85" s="24"/>
      <c r="AC85" s="24"/>
      <c r="AD85" s="24"/>
      <c r="AE85" s="24"/>
      <c r="AF85" s="24"/>
      <c r="AG85" s="24"/>
      <c r="AH85" s="24"/>
      <c r="AI85" s="24" t="s">
        <v>193</v>
      </c>
      <c r="AJ85" s="57">
        <v>2136.29</v>
      </c>
      <c r="AK85" s="57">
        <v>2200</v>
      </c>
      <c r="AM85" s="24"/>
      <c r="AN85" s="24"/>
      <c r="AO85" s="24"/>
      <c r="AP85" s="24"/>
      <c r="AQ85" s="24"/>
      <c r="AR85" s="24"/>
      <c r="AS85" s="24"/>
      <c r="AT85" s="43"/>
      <c r="AU85" s="43"/>
    </row>
    <row r="86" spans="1:47" ht="14.45" customHeight="1" x14ac:dyDescent="0.25">
      <c r="A86" s="24"/>
      <c r="B86" s="24"/>
      <c r="C86" s="40"/>
      <c r="D86" s="24"/>
      <c r="E86" s="24"/>
      <c r="F86" s="24" t="s">
        <v>173</v>
      </c>
      <c r="G86" s="24"/>
      <c r="H86" s="41"/>
      <c r="I86" s="41"/>
      <c r="J86" s="43"/>
      <c r="K86" s="4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 t="s">
        <v>196</v>
      </c>
      <c r="Y86" s="43">
        <v>234</v>
      </c>
      <c r="Z86" s="43"/>
      <c r="AB86" s="24"/>
      <c r="AC86" s="24"/>
      <c r="AD86" s="24"/>
      <c r="AE86" s="24"/>
      <c r="AF86" s="24"/>
      <c r="AG86" s="24"/>
      <c r="AH86" s="24" t="s">
        <v>172</v>
      </c>
      <c r="AI86" s="24"/>
      <c r="AJ86" s="43">
        <f>ROUND(SUM(AJ79:AJ85),5)</f>
        <v>5551.96</v>
      </c>
      <c r="AK86" s="43">
        <f>ROUND(SUM(AK79:AK85),5)</f>
        <v>9200</v>
      </c>
      <c r="AM86" s="24"/>
      <c r="AN86" s="24"/>
      <c r="AO86" s="24"/>
      <c r="AP86" s="24"/>
      <c r="AQ86" s="24"/>
      <c r="AR86" s="24"/>
      <c r="AS86" s="24"/>
      <c r="AT86" s="43"/>
      <c r="AU86" s="43"/>
    </row>
    <row r="87" spans="1:47" ht="14.45" customHeight="1" x14ac:dyDescent="0.25">
      <c r="A87" s="24"/>
      <c r="B87" s="24"/>
      <c r="C87" s="40"/>
      <c r="D87" s="24"/>
      <c r="E87" s="24"/>
      <c r="F87" s="24"/>
      <c r="G87" s="24" t="s">
        <v>174</v>
      </c>
      <c r="H87" s="46">
        <v>2500</v>
      </c>
      <c r="I87" s="46">
        <v>3000</v>
      </c>
      <c r="J87" s="46">
        <v>3000</v>
      </c>
      <c r="K87" s="44">
        <f>J87-I87</f>
        <v>0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 t="s">
        <v>197</v>
      </c>
      <c r="Y87" s="43">
        <v>-120</v>
      </c>
      <c r="Z87" s="43"/>
      <c r="AB87" s="24"/>
      <c r="AC87" s="24"/>
      <c r="AD87" s="24"/>
      <c r="AE87" s="24"/>
      <c r="AF87" s="24"/>
      <c r="AG87" s="24"/>
      <c r="AH87" s="24" t="s">
        <v>173</v>
      </c>
      <c r="AI87" s="24"/>
      <c r="AJ87" s="43"/>
      <c r="AK87" s="43"/>
      <c r="AM87" s="24"/>
      <c r="AN87" s="24"/>
      <c r="AO87" s="24"/>
      <c r="AP87" s="24"/>
      <c r="AQ87" s="24"/>
      <c r="AR87" s="24"/>
      <c r="AS87" s="24"/>
      <c r="AT87" s="43"/>
      <c r="AU87" s="43"/>
    </row>
    <row r="88" spans="1:47" ht="14.45" customHeight="1" thickBot="1" x14ac:dyDescent="0.3">
      <c r="A88" s="24"/>
      <c r="B88" s="24"/>
      <c r="C88" s="40"/>
      <c r="D88" s="24"/>
      <c r="E88" s="24"/>
      <c r="F88" s="24"/>
      <c r="G88" s="24" t="s">
        <v>175</v>
      </c>
      <c r="H88" s="46">
        <v>3021</v>
      </c>
      <c r="I88" s="46">
        <v>36252</v>
      </c>
      <c r="J88" s="46">
        <v>36252</v>
      </c>
      <c r="K88" s="44">
        <f t="shared" ref="K88:K97" si="7">J88-I88</f>
        <v>0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 t="s">
        <v>198</v>
      </c>
      <c r="Y88" s="57">
        <v>279.70999999999998</v>
      </c>
      <c r="Z88" s="43"/>
      <c r="AB88" s="24"/>
      <c r="AC88" s="24"/>
      <c r="AD88" s="24"/>
      <c r="AE88" s="24"/>
      <c r="AF88" s="24"/>
      <c r="AG88" s="24"/>
      <c r="AH88" s="24"/>
      <c r="AI88" s="24" t="s">
        <v>174</v>
      </c>
      <c r="AJ88" s="43">
        <v>3000</v>
      </c>
      <c r="AK88" s="43">
        <v>3000</v>
      </c>
      <c r="AM88" s="24"/>
      <c r="AN88" s="24"/>
      <c r="AO88" s="24"/>
      <c r="AP88" s="24"/>
      <c r="AQ88" s="24"/>
      <c r="AR88" s="24"/>
      <c r="AS88" s="24"/>
      <c r="AT88" s="43"/>
      <c r="AU88" s="43"/>
    </row>
    <row r="89" spans="1:47" ht="14.45" customHeight="1" x14ac:dyDescent="0.25">
      <c r="A89" s="24"/>
      <c r="B89" s="24"/>
      <c r="C89" s="40"/>
      <c r="D89" s="24"/>
      <c r="E89" s="24"/>
      <c r="F89" s="24"/>
      <c r="G89" s="24" t="s">
        <v>176</v>
      </c>
      <c r="H89" s="46">
        <v>2000</v>
      </c>
      <c r="I89" s="46">
        <v>24000</v>
      </c>
      <c r="J89" s="46">
        <v>24000</v>
      </c>
      <c r="K89" s="44">
        <f t="shared" si="7"/>
        <v>0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 t="s">
        <v>199</v>
      </c>
      <c r="X89" s="24"/>
      <c r="Y89" s="43">
        <f>ROUND(SUM(Y85:Y88),5)</f>
        <v>393.71</v>
      </c>
      <c r="Z89" s="43"/>
      <c r="AB89" s="24"/>
      <c r="AC89" s="24"/>
      <c r="AD89" s="24"/>
      <c r="AE89" s="24"/>
      <c r="AF89" s="24"/>
      <c r="AG89" s="24"/>
      <c r="AH89" s="24"/>
      <c r="AI89" s="24" t="s">
        <v>175</v>
      </c>
      <c r="AJ89" s="43">
        <v>36252</v>
      </c>
      <c r="AK89" s="43">
        <v>36252</v>
      </c>
      <c r="AM89" s="24"/>
      <c r="AN89" s="24"/>
      <c r="AO89" s="24"/>
      <c r="AP89" s="24"/>
      <c r="AQ89" s="24"/>
      <c r="AR89" s="24"/>
      <c r="AS89" s="24"/>
      <c r="AT89" s="43"/>
      <c r="AU89" s="43"/>
    </row>
    <row r="90" spans="1:47" ht="14.45" customHeight="1" x14ac:dyDescent="0.25">
      <c r="A90" s="24"/>
      <c r="B90" s="24"/>
      <c r="C90" s="40"/>
      <c r="D90" s="24"/>
      <c r="E90" s="24"/>
      <c r="F90" s="24"/>
      <c r="G90" s="24" t="s">
        <v>177</v>
      </c>
      <c r="H90" s="46">
        <v>333</v>
      </c>
      <c r="I90" s="46">
        <v>3996</v>
      </c>
      <c r="J90" s="46">
        <v>3996</v>
      </c>
      <c r="K90" s="44">
        <f t="shared" si="7"/>
        <v>0</v>
      </c>
      <c r="M90" s="45"/>
      <c r="N90" s="45"/>
      <c r="O90" s="45"/>
      <c r="P90" s="45"/>
      <c r="Q90" s="24"/>
      <c r="R90" s="24"/>
      <c r="S90" s="24"/>
      <c r="T90" s="24"/>
      <c r="U90" s="24"/>
      <c r="V90" s="24"/>
      <c r="W90" s="24" t="s">
        <v>200</v>
      </c>
      <c r="X90" s="24"/>
      <c r="Y90" s="43"/>
      <c r="Z90" s="43"/>
      <c r="AB90" s="24"/>
      <c r="AC90" s="24"/>
      <c r="AD90" s="24"/>
      <c r="AE90" s="24"/>
      <c r="AF90" s="24"/>
      <c r="AG90" s="24"/>
      <c r="AH90" s="24"/>
      <c r="AI90" s="24" t="s">
        <v>176</v>
      </c>
      <c r="AJ90" s="43">
        <v>24000</v>
      </c>
      <c r="AK90" s="43">
        <v>24000</v>
      </c>
      <c r="AM90" s="24"/>
      <c r="AN90" s="24"/>
      <c r="AO90" s="24"/>
      <c r="AP90" s="24"/>
      <c r="AQ90" s="24"/>
      <c r="AR90" s="24"/>
      <c r="AS90" s="24"/>
      <c r="AT90" s="43"/>
      <c r="AU90" s="43"/>
    </row>
    <row r="91" spans="1:47" ht="14.45" customHeight="1" x14ac:dyDescent="0.25">
      <c r="A91" s="24"/>
      <c r="B91" s="24"/>
      <c r="C91" s="40"/>
      <c r="D91" s="24"/>
      <c r="E91" s="24"/>
      <c r="F91" s="24"/>
      <c r="G91" s="24" t="s">
        <v>201</v>
      </c>
      <c r="H91" s="46">
        <v>300</v>
      </c>
      <c r="I91" s="46">
        <v>3600</v>
      </c>
      <c r="J91" s="46">
        <v>3600</v>
      </c>
      <c r="K91" s="44">
        <f t="shared" si="7"/>
        <v>0</v>
      </c>
      <c r="M91" s="45"/>
      <c r="N91" s="45"/>
      <c r="O91" s="45"/>
      <c r="P91" s="45"/>
      <c r="Q91" s="24"/>
      <c r="R91" s="24"/>
      <c r="S91" s="24"/>
      <c r="T91" s="24"/>
      <c r="U91" s="24"/>
      <c r="V91" s="24"/>
      <c r="W91" s="24"/>
      <c r="X91" s="24" t="s">
        <v>202</v>
      </c>
      <c r="Y91" s="43">
        <v>80</v>
      </c>
      <c r="Z91" s="43"/>
      <c r="AB91" s="24"/>
      <c r="AC91" s="24"/>
      <c r="AD91" s="24"/>
      <c r="AE91" s="24"/>
      <c r="AF91" s="24"/>
      <c r="AG91" s="24"/>
      <c r="AH91" s="24"/>
      <c r="AI91" s="24" t="s">
        <v>177</v>
      </c>
      <c r="AJ91" s="43">
        <v>3996</v>
      </c>
      <c r="AK91" s="43">
        <v>3996</v>
      </c>
      <c r="AM91" s="24"/>
      <c r="AN91" s="24"/>
      <c r="AO91" s="24"/>
      <c r="AP91" s="24"/>
      <c r="AQ91" s="24"/>
      <c r="AR91" s="24"/>
      <c r="AS91" s="24"/>
      <c r="AT91" s="43"/>
      <c r="AU91" s="43"/>
    </row>
    <row r="92" spans="1:47" ht="14.45" customHeight="1" x14ac:dyDescent="0.25">
      <c r="A92" s="24"/>
      <c r="B92" s="24"/>
      <c r="C92" s="40"/>
      <c r="D92" s="24"/>
      <c r="E92" s="24"/>
      <c r="F92" s="24"/>
      <c r="G92" s="24" t="s">
        <v>203</v>
      </c>
      <c r="H92" s="46">
        <v>200</v>
      </c>
      <c r="I92" s="46">
        <v>2400</v>
      </c>
      <c r="J92" s="46">
        <v>2400</v>
      </c>
      <c r="K92" s="44">
        <f t="shared" si="7"/>
        <v>0</v>
      </c>
      <c r="M92" s="45"/>
      <c r="N92" s="45"/>
      <c r="O92" s="45"/>
      <c r="P92" s="45"/>
      <c r="Q92" s="24"/>
      <c r="R92" s="24"/>
      <c r="S92" s="24"/>
      <c r="T92" s="24"/>
      <c r="U92" s="24"/>
      <c r="V92" s="24"/>
      <c r="W92" s="24"/>
      <c r="X92" s="24" t="s">
        <v>204</v>
      </c>
      <c r="Y92" s="43">
        <v>12.15</v>
      </c>
      <c r="Z92" s="43"/>
      <c r="AB92" s="24"/>
      <c r="AC92" s="24"/>
      <c r="AD92" s="24"/>
      <c r="AE92" s="24"/>
      <c r="AF92" s="24"/>
      <c r="AG92" s="24"/>
      <c r="AH92" s="24"/>
      <c r="AI92" s="24" t="s">
        <v>178</v>
      </c>
      <c r="AJ92" s="43">
        <v>3600</v>
      </c>
      <c r="AK92" s="43">
        <v>3600</v>
      </c>
      <c r="AM92" s="24"/>
      <c r="AN92" s="24"/>
      <c r="AO92" s="24"/>
      <c r="AP92" s="24"/>
      <c r="AQ92" s="24"/>
      <c r="AR92" s="24"/>
      <c r="AS92" s="24"/>
      <c r="AT92" s="43"/>
      <c r="AU92" s="43"/>
    </row>
    <row r="93" spans="1:47" ht="14.45" customHeight="1" thickBot="1" x14ac:dyDescent="0.3">
      <c r="A93" s="24"/>
      <c r="B93" s="24"/>
      <c r="D93" s="40" t="s">
        <v>205</v>
      </c>
      <c r="E93" s="24"/>
      <c r="F93" s="24"/>
      <c r="G93" s="24" t="s">
        <v>181</v>
      </c>
      <c r="H93" s="46">
        <v>1250</v>
      </c>
      <c r="I93" s="46">
        <v>115000</v>
      </c>
      <c r="J93" s="46">
        <v>15000</v>
      </c>
      <c r="K93" s="44">
        <f t="shared" si="7"/>
        <v>-100000</v>
      </c>
      <c r="M93" s="45"/>
      <c r="N93" s="45"/>
      <c r="O93" s="45"/>
      <c r="P93" s="45"/>
      <c r="Q93" s="45"/>
      <c r="R93" s="24"/>
      <c r="S93" s="24"/>
      <c r="T93" s="24"/>
      <c r="U93" s="24"/>
      <c r="V93" s="24"/>
      <c r="W93" s="24"/>
      <c r="X93" s="24" t="s">
        <v>206</v>
      </c>
      <c r="Y93" s="43">
        <v>107.48</v>
      </c>
      <c r="Z93" s="43"/>
      <c r="AB93" s="24"/>
      <c r="AC93" s="24"/>
      <c r="AD93" s="24"/>
      <c r="AE93" s="24"/>
      <c r="AF93" s="24"/>
      <c r="AG93" s="24"/>
      <c r="AH93" s="24"/>
      <c r="AI93" s="24" t="s">
        <v>179</v>
      </c>
      <c r="AJ93" s="43">
        <v>2400</v>
      </c>
      <c r="AK93" s="43">
        <v>2400</v>
      </c>
      <c r="AM93" s="24"/>
      <c r="AN93" s="24"/>
      <c r="AO93" s="24"/>
      <c r="AP93" s="24"/>
      <c r="AQ93" s="24"/>
      <c r="AR93" s="24"/>
      <c r="AS93" s="24"/>
      <c r="AT93" s="43"/>
      <c r="AU93" s="43"/>
    </row>
    <row r="94" spans="1:47" ht="14.45" customHeight="1" thickBot="1" x14ac:dyDescent="0.3">
      <c r="A94" s="24"/>
      <c r="B94" s="24"/>
      <c r="C94" s="40"/>
      <c r="D94" s="24"/>
      <c r="E94" s="24"/>
      <c r="F94" s="24"/>
      <c r="G94" s="24" t="s">
        <v>207</v>
      </c>
      <c r="H94" s="46">
        <v>417</v>
      </c>
      <c r="I94" s="46">
        <v>5000</v>
      </c>
      <c r="J94" s="46">
        <v>5000</v>
      </c>
      <c r="K94" s="44">
        <f t="shared" si="7"/>
        <v>0</v>
      </c>
      <c r="M94" s="45"/>
      <c r="N94" s="45"/>
      <c r="O94" s="45"/>
      <c r="P94" s="45"/>
      <c r="Q94" s="45"/>
      <c r="R94" s="24"/>
      <c r="S94" s="24"/>
      <c r="T94" s="24"/>
      <c r="U94" s="24"/>
      <c r="V94" s="24"/>
      <c r="W94" s="24" t="s">
        <v>208</v>
      </c>
      <c r="X94" s="24"/>
      <c r="Y94" s="47">
        <f>ROUND(SUM(Y90:Y93),5)</f>
        <v>199.63</v>
      </c>
      <c r="Z94" s="43"/>
      <c r="AB94" s="24"/>
      <c r="AC94" s="24"/>
      <c r="AD94" s="24"/>
      <c r="AE94" s="24"/>
      <c r="AF94" s="24"/>
      <c r="AG94" s="24"/>
      <c r="AH94" s="24"/>
      <c r="AI94" s="24" t="s">
        <v>181</v>
      </c>
      <c r="AJ94" s="43">
        <v>115000</v>
      </c>
      <c r="AK94" s="43">
        <v>15000</v>
      </c>
      <c r="AM94" s="24"/>
      <c r="AN94" s="24"/>
      <c r="AO94" s="24"/>
      <c r="AP94" s="24"/>
      <c r="AQ94" s="24"/>
      <c r="AR94" s="24"/>
      <c r="AS94" s="24"/>
      <c r="AT94" s="43"/>
      <c r="AU94" s="43"/>
    </row>
    <row r="95" spans="1:47" ht="14.45" customHeight="1" thickBot="1" x14ac:dyDescent="0.3">
      <c r="A95" s="24"/>
      <c r="B95" s="24"/>
      <c r="C95" s="40"/>
      <c r="D95" s="24"/>
      <c r="E95" s="24"/>
      <c r="F95" s="24"/>
      <c r="G95" s="24" t="s">
        <v>209</v>
      </c>
      <c r="H95" s="46"/>
      <c r="I95" s="46">
        <v>10000</v>
      </c>
      <c r="J95" s="46">
        <v>10000</v>
      </c>
      <c r="K95" s="44">
        <f t="shared" si="7"/>
        <v>0</v>
      </c>
      <c r="M95" s="24"/>
      <c r="N95" s="24"/>
      <c r="O95" s="24"/>
      <c r="P95" s="24"/>
      <c r="Q95" s="24"/>
      <c r="R95" s="24"/>
      <c r="S95" s="24"/>
      <c r="T95" s="24"/>
      <c r="U95" s="24"/>
      <c r="V95" s="24" t="s">
        <v>210</v>
      </c>
      <c r="W95" s="24"/>
      <c r="X95" s="24"/>
      <c r="Y95" s="47">
        <f>ROUND(Y55+Y58+Y63+Y68+Y78+Y84+Y89+Y94,5)</f>
        <v>15831.03</v>
      </c>
      <c r="Z95" s="43"/>
      <c r="AB95" s="24"/>
      <c r="AC95" s="24"/>
      <c r="AD95" s="24"/>
      <c r="AE95" s="24"/>
      <c r="AF95" s="24"/>
      <c r="AG95" s="24"/>
      <c r="AH95" s="24"/>
      <c r="AI95" s="24" t="s">
        <v>182</v>
      </c>
      <c r="AJ95" s="43">
        <v>5000</v>
      </c>
      <c r="AK95" s="43">
        <v>5000</v>
      </c>
      <c r="AM95" s="24"/>
      <c r="AN95" s="24"/>
      <c r="AO95" s="24"/>
      <c r="AP95" s="24"/>
      <c r="AQ95" s="24"/>
      <c r="AR95" s="24"/>
      <c r="AS95" s="24"/>
      <c r="AT95" s="43"/>
      <c r="AU95" s="43"/>
    </row>
    <row r="96" spans="1:47" ht="14.45" customHeight="1" thickBot="1" x14ac:dyDescent="0.3">
      <c r="A96" s="24"/>
      <c r="B96" s="24"/>
      <c r="C96" s="40"/>
      <c r="D96" s="24"/>
      <c r="E96" s="24"/>
      <c r="F96" s="24"/>
      <c r="G96" s="24" t="s">
        <v>211</v>
      </c>
      <c r="H96" s="72"/>
      <c r="I96" s="58">
        <v>1500</v>
      </c>
      <c r="J96" s="58">
        <v>1500</v>
      </c>
      <c r="K96" s="59">
        <f t="shared" si="7"/>
        <v>0</v>
      </c>
      <c r="M96" s="24"/>
      <c r="N96" s="24"/>
      <c r="O96" s="24"/>
      <c r="P96" s="24"/>
      <c r="Q96" s="24"/>
      <c r="R96" s="24"/>
      <c r="S96" s="24"/>
      <c r="T96" s="24"/>
      <c r="U96" s="24" t="s">
        <v>212</v>
      </c>
      <c r="V96" s="24"/>
      <c r="W96" s="24"/>
      <c r="X96" s="24"/>
      <c r="Y96" s="47">
        <f>ROUND(Y13+Y54+Y95,5)</f>
        <v>51467.87</v>
      </c>
      <c r="Z96" s="43"/>
      <c r="AB96" s="24"/>
      <c r="AC96" s="24"/>
      <c r="AD96" s="24"/>
      <c r="AE96" s="24"/>
      <c r="AF96" s="24"/>
      <c r="AG96" s="24"/>
      <c r="AH96" s="24"/>
      <c r="AI96" s="24" t="s">
        <v>209</v>
      </c>
      <c r="AJ96" s="43">
        <v>10000</v>
      </c>
      <c r="AK96" s="43">
        <v>10000</v>
      </c>
      <c r="AM96" s="24"/>
      <c r="AN96" s="24"/>
      <c r="AO96" s="24"/>
      <c r="AP96" s="24"/>
      <c r="AQ96" s="24"/>
      <c r="AR96" s="24"/>
      <c r="AS96" s="24"/>
      <c r="AT96" s="43"/>
      <c r="AU96" s="43"/>
    </row>
    <row r="97" spans="1:47" ht="14.85" customHeight="1" thickBot="1" x14ac:dyDescent="0.3">
      <c r="A97" s="24"/>
      <c r="B97" s="49"/>
      <c r="C97" s="50"/>
      <c r="D97" s="49"/>
      <c r="E97" s="49"/>
      <c r="F97" s="49" t="s">
        <v>183</v>
      </c>
      <c r="G97" s="49"/>
      <c r="H97" s="60">
        <f>ROUND(SUM(H86:H96),5)</f>
        <v>10021</v>
      </c>
      <c r="I97" s="60">
        <f>ROUND(SUM(I86:I96),5)</f>
        <v>204748</v>
      </c>
      <c r="J97" s="61">
        <f>ROUND(SUM(J86:J96),5)</f>
        <v>104748</v>
      </c>
      <c r="K97" s="62">
        <f t="shared" si="7"/>
        <v>-100000</v>
      </c>
      <c r="M97" s="24"/>
      <c r="N97" s="24"/>
      <c r="O97" s="24"/>
      <c r="P97" s="24"/>
      <c r="Q97" s="24"/>
      <c r="R97" s="24"/>
      <c r="S97" s="24" t="s">
        <v>213</v>
      </c>
      <c r="T97" s="24"/>
      <c r="U97" s="24"/>
      <c r="V97" s="24"/>
      <c r="W97" s="24"/>
      <c r="X97" s="24"/>
      <c r="Y97" s="47">
        <f>ROUND(Y4+Y12-Y96,5)</f>
        <v>33083.89</v>
      </c>
      <c r="Z97" s="43"/>
      <c r="AB97" s="24"/>
      <c r="AC97" s="24"/>
      <c r="AD97" s="24"/>
      <c r="AE97" s="24"/>
      <c r="AF97" s="24"/>
      <c r="AG97" s="24"/>
      <c r="AH97" s="24"/>
      <c r="AI97" s="24" t="s">
        <v>214</v>
      </c>
      <c r="AJ97" s="57">
        <v>1500</v>
      </c>
      <c r="AK97" s="57">
        <v>1500</v>
      </c>
      <c r="AM97" s="24"/>
      <c r="AN97" s="24"/>
      <c r="AO97" s="24"/>
      <c r="AP97" s="24"/>
      <c r="AQ97" s="24"/>
      <c r="AR97" s="24"/>
      <c r="AS97" s="24"/>
      <c r="AT97" s="43"/>
      <c r="AU97" s="43"/>
    </row>
    <row r="98" spans="1:47" ht="14.45" customHeight="1" thickBot="1" x14ac:dyDescent="0.3">
      <c r="A98" s="24"/>
      <c r="B98" s="24"/>
      <c r="C98" s="40"/>
      <c r="D98" s="24"/>
      <c r="E98" s="24"/>
      <c r="F98" s="24" t="s">
        <v>184</v>
      </c>
      <c r="G98" s="24"/>
      <c r="H98" s="41"/>
      <c r="I98" s="41"/>
      <c r="J98" s="43"/>
      <c r="K98" s="44"/>
      <c r="M98" s="24"/>
      <c r="N98" s="24"/>
      <c r="O98" s="24"/>
      <c r="P98" s="24"/>
      <c r="Q98" s="24"/>
      <c r="R98" s="24" t="s">
        <v>51</v>
      </c>
      <c r="S98" s="24"/>
      <c r="T98" s="24"/>
      <c r="U98" s="24"/>
      <c r="V98" s="24"/>
      <c r="W98" s="24"/>
      <c r="X98" s="24"/>
      <c r="Y98" s="73">
        <f>Y97</f>
        <v>33083.89</v>
      </c>
      <c r="Z98" s="43"/>
      <c r="AB98" s="24"/>
      <c r="AC98" s="24"/>
      <c r="AD98" s="24"/>
      <c r="AE98" s="24"/>
      <c r="AF98" s="24"/>
      <c r="AG98" s="24"/>
      <c r="AH98" s="24" t="s">
        <v>183</v>
      </c>
      <c r="AI98" s="24"/>
      <c r="AJ98" s="43">
        <f>ROUND(SUM(AJ87:AJ97),5)</f>
        <v>204748</v>
      </c>
      <c r="AK98" s="43">
        <f>ROUND(SUM(AK87:AK97),5)</f>
        <v>104748</v>
      </c>
      <c r="AM98" s="24"/>
      <c r="AN98" s="24"/>
      <c r="AO98" s="24"/>
      <c r="AP98" s="24"/>
      <c r="AQ98" s="24"/>
      <c r="AR98" s="24"/>
      <c r="AS98" s="24"/>
      <c r="AT98" s="43"/>
      <c r="AU98" s="43"/>
    </row>
    <row r="99" spans="1:47" ht="14.45" customHeight="1" thickTop="1" x14ac:dyDescent="0.25">
      <c r="A99" s="24"/>
      <c r="B99" s="24"/>
      <c r="C99" s="40"/>
      <c r="D99" s="24"/>
      <c r="E99" s="24"/>
      <c r="F99" s="24"/>
      <c r="G99" s="24" t="s">
        <v>186</v>
      </c>
      <c r="H99" s="46">
        <v>2600</v>
      </c>
      <c r="I99" s="46">
        <v>1896</v>
      </c>
      <c r="J99" s="46">
        <v>2400</v>
      </c>
      <c r="K99" s="44">
        <f t="shared" ref="K99:K108" si="8">J99-I99</f>
        <v>504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74"/>
      <c r="Z99" s="43"/>
      <c r="AB99" s="24"/>
      <c r="AC99" s="24"/>
      <c r="AD99" s="24"/>
      <c r="AE99" s="24"/>
      <c r="AF99" s="24"/>
      <c r="AG99" s="24"/>
      <c r="AH99" s="24" t="s">
        <v>184</v>
      </c>
      <c r="AI99" s="24"/>
      <c r="AJ99" s="43"/>
      <c r="AK99" s="43"/>
      <c r="AM99" s="24"/>
      <c r="AN99" s="24"/>
      <c r="AO99" s="24"/>
      <c r="AP99" s="24"/>
      <c r="AQ99" s="24"/>
      <c r="AR99" s="24"/>
      <c r="AS99" s="24"/>
      <c r="AT99" s="43"/>
      <c r="AU99" s="43"/>
    </row>
    <row r="100" spans="1:47" ht="14.45" customHeight="1" x14ac:dyDescent="0.25">
      <c r="A100" s="24"/>
      <c r="B100" s="24"/>
      <c r="C100" s="40"/>
      <c r="D100" s="24"/>
      <c r="E100" s="24"/>
      <c r="F100" s="24"/>
      <c r="G100" s="24" t="s">
        <v>215</v>
      </c>
      <c r="H100" s="46"/>
      <c r="I100" s="46">
        <v>0</v>
      </c>
      <c r="J100" s="46">
        <v>600</v>
      </c>
      <c r="K100" s="44">
        <f t="shared" si="8"/>
        <v>600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43"/>
      <c r="Z100" s="43"/>
      <c r="AB100" s="24"/>
      <c r="AC100" s="24"/>
      <c r="AD100" s="24"/>
      <c r="AE100" s="24"/>
      <c r="AF100" s="24"/>
      <c r="AG100" s="24"/>
      <c r="AH100" s="24"/>
      <c r="AI100" s="24" t="s">
        <v>186</v>
      </c>
      <c r="AJ100" s="43">
        <v>1896</v>
      </c>
      <c r="AK100" s="43">
        <v>2400</v>
      </c>
      <c r="AM100" s="24"/>
      <c r="AN100" s="24"/>
      <c r="AO100" s="24"/>
      <c r="AP100" s="24"/>
      <c r="AQ100" s="24"/>
      <c r="AR100" s="24"/>
      <c r="AS100" s="24"/>
      <c r="AT100" s="43"/>
      <c r="AU100" s="43"/>
    </row>
    <row r="101" spans="1:47" ht="14.45" customHeight="1" x14ac:dyDescent="0.25">
      <c r="A101" s="24"/>
      <c r="B101" s="24"/>
      <c r="D101" s="40" t="s">
        <v>216</v>
      </c>
      <c r="E101" s="24"/>
      <c r="F101" s="24"/>
      <c r="G101" s="24" t="s">
        <v>188</v>
      </c>
      <c r="H101" s="46">
        <v>1444.78</v>
      </c>
      <c r="I101" s="46">
        <v>0</v>
      </c>
      <c r="J101" s="46">
        <v>1800</v>
      </c>
      <c r="K101" s="44">
        <f t="shared" si="8"/>
        <v>1800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43"/>
      <c r="Z101" s="43"/>
      <c r="AB101" s="24"/>
      <c r="AC101" s="24"/>
      <c r="AD101" s="24"/>
      <c r="AE101" s="24"/>
      <c r="AF101" s="24"/>
      <c r="AG101" s="24"/>
      <c r="AH101" s="24"/>
      <c r="AI101" s="24" t="s">
        <v>215</v>
      </c>
      <c r="AJ101" s="43">
        <v>0</v>
      </c>
      <c r="AK101" s="43">
        <v>600</v>
      </c>
      <c r="AM101" s="24"/>
      <c r="AN101" s="24"/>
      <c r="AO101" s="24"/>
      <c r="AP101" s="24"/>
      <c r="AQ101" s="24"/>
      <c r="AR101" s="24"/>
      <c r="AS101" s="24"/>
      <c r="AT101" s="43"/>
      <c r="AU101" s="43"/>
    </row>
    <row r="102" spans="1:47" ht="14.45" customHeight="1" x14ac:dyDescent="0.25">
      <c r="A102" s="24"/>
      <c r="B102" s="24"/>
      <c r="C102" s="40"/>
      <c r="D102" s="24"/>
      <c r="E102" s="24"/>
      <c r="F102" s="24"/>
      <c r="G102" s="24" t="s">
        <v>190</v>
      </c>
      <c r="H102" s="46">
        <v>150</v>
      </c>
      <c r="I102" s="46">
        <v>1800</v>
      </c>
      <c r="J102" s="46">
        <v>1800</v>
      </c>
      <c r="K102" s="44">
        <f t="shared" si="8"/>
        <v>0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43"/>
      <c r="Z102" s="43"/>
      <c r="AB102" s="24"/>
      <c r="AC102" s="24"/>
      <c r="AD102" s="24"/>
      <c r="AE102" s="24"/>
      <c r="AF102" s="24"/>
      <c r="AG102" s="24"/>
      <c r="AH102" s="24"/>
      <c r="AI102" s="24" t="s">
        <v>188</v>
      </c>
      <c r="AJ102" s="43">
        <v>0</v>
      </c>
      <c r="AK102" s="43">
        <v>1800</v>
      </c>
      <c r="AM102" s="24"/>
      <c r="AN102" s="24"/>
      <c r="AO102" s="24"/>
      <c r="AP102" s="24"/>
      <c r="AQ102" s="24"/>
      <c r="AR102" s="24"/>
      <c r="AS102" s="24"/>
      <c r="AT102" s="43"/>
      <c r="AU102" s="43"/>
    </row>
    <row r="103" spans="1:47" ht="14.45" customHeight="1" x14ac:dyDescent="0.25">
      <c r="A103" s="24"/>
      <c r="B103" s="24"/>
      <c r="C103" s="40"/>
      <c r="D103" s="24"/>
      <c r="E103" s="24"/>
      <c r="F103" s="24"/>
      <c r="G103" s="24" t="s">
        <v>217</v>
      </c>
      <c r="H103" s="46"/>
      <c r="I103" s="46">
        <v>0</v>
      </c>
      <c r="J103" s="46">
        <v>250</v>
      </c>
      <c r="K103" s="44">
        <f t="shared" si="8"/>
        <v>250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43"/>
      <c r="Z103" s="43"/>
      <c r="AB103" s="24"/>
      <c r="AC103" s="24"/>
      <c r="AD103" s="24"/>
      <c r="AE103" s="24"/>
      <c r="AF103" s="24"/>
      <c r="AG103" s="24"/>
      <c r="AH103" s="24"/>
      <c r="AI103" s="24" t="s">
        <v>190</v>
      </c>
      <c r="AJ103" s="43">
        <v>1800</v>
      </c>
      <c r="AK103" s="43">
        <v>1800</v>
      </c>
      <c r="AM103" s="24"/>
      <c r="AN103" s="24"/>
      <c r="AO103" s="24"/>
      <c r="AP103" s="24"/>
      <c r="AQ103" s="24"/>
      <c r="AR103" s="24"/>
      <c r="AS103" s="24"/>
      <c r="AT103" s="43"/>
      <c r="AU103" s="43"/>
    </row>
    <row r="104" spans="1:47" ht="14.45" customHeight="1" x14ac:dyDescent="0.25">
      <c r="A104" s="24"/>
      <c r="B104" s="24"/>
      <c r="C104" s="40"/>
      <c r="D104" s="24"/>
      <c r="E104" s="24"/>
      <c r="F104" s="24"/>
      <c r="G104" s="24" t="s">
        <v>192</v>
      </c>
      <c r="H104" s="46">
        <v>79.98</v>
      </c>
      <c r="I104" s="46">
        <v>666.82</v>
      </c>
      <c r="J104" s="46">
        <v>2400</v>
      </c>
      <c r="K104" s="44">
        <f t="shared" si="8"/>
        <v>1733.1799999999998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43"/>
      <c r="Z104" s="43"/>
      <c r="AB104" s="24"/>
      <c r="AC104" s="24"/>
      <c r="AD104" s="24"/>
      <c r="AE104" s="24"/>
      <c r="AF104" s="24"/>
      <c r="AG104" s="24"/>
      <c r="AH104" s="24"/>
      <c r="AI104" s="24" t="s">
        <v>217</v>
      </c>
      <c r="AJ104" s="43">
        <v>0</v>
      </c>
      <c r="AK104" s="43">
        <v>250</v>
      </c>
      <c r="AM104" s="24"/>
      <c r="AN104" s="24"/>
      <c r="AO104" s="24"/>
      <c r="AP104" s="24"/>
      <c r="AQ104" s="24"/>
      <c r="AR104" s="24"/>
      <c r="AS104" s="24"/>
      <c r="AT104" s="43"/>
      <c r="AU104" s="43"/>
    </row>
    <row r="105" spans="1:47" ht="14.45" customHeight="1" x14ac:dyDescent="0.25">
      <c r="A105" s="24"/>
      <c r="B105" s="24"/>
      <c r="C105" s="40"/>
      <c r="D105" s="24"/>
      <c r="E105" s="24"/>
      <c r="F105" s="24"/>
      <c r="G105" s="24" t="s">
        <v>218</v>
      </c>
      <c r="H105" s="46"/>
      <c r="I105" s="46">
        <v>293.79000000000002</v>
      </c>
      <c r="J105" s="46">
        <v>1200</v>
      </c>
      <c r="K105" s="44">
        <f t="shared" si="8"/>
        <v>906.21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43"/>
      <c r="Z105" s="43"/>
      <c r="AB105" s="24"/>
      <c r="AC105" s="24"/>
      <c r="AD105" s="24"/>
      <c r="AE105" s="24"/>
      <c r="AF105" s="24"/>
      <c r="AG105" s="24"/>
      <c r="AH105" s="24"/>
      <c r="AI105" s="24" t="s">
        <v>192</v>
      </c>
      <c r="AJ105" s="43">
        <v>666.82</v>
      </c>
      <c r="AK105" s="43">
        <v>2400</v>
      </c>
      <c r="AM105" s="24"/>
      <c r="AN105" s="24"/>
      <c r="AO105" s="24"/>
      <c r="AP105" s="24"/>
      <c r="AQ105" s="24"/>
      <c r="AR105" s="24"/>
      <c r="AS105" s="24"/>
      <c r="AT105" s="43"/>
      <c r="AU105" s="43"/>
    </row>
    <row r="106" spans="1:47" ht="14.45" customHeight="1" x14ac:dyDescent="0.25">
      <c r="A106" s="24"/>
      <c r="B106" s="24"/>
      <c r="C106" s="40"/>
      <c r="D106" s="24"/>
      <c r="E106" s="24"/>
      <c r="F106" s="24"/>
      <c r="G106" s="24" t="s">
        <v>219</v>
      </c>
      <c r="H106" s="46"/>
      <c r="I106" s="46">
        <v>0</v>
      </c>
      <c r="J106" s="46">
        <v>250</v>
      </c>
      <c r="K106" s="44">
        <f t="shared" si="8"/>
        <v>250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43"/>
      <c r="Z106" s="43"/>
      <c r="AB106" s="24"/>
      <c r="AC106" s="24"/>
      <c r="AD106" s="24"/>
      <c r="AE106" s="24"/>
      <c r="AF106" s="24"/>
      <c r="AG106" s="24"/>
      <c r="AH106" s="24"/>
      <c r="AI106" s="24" t="s">
        <v>218</v>
      </c>
      <c r="AJ106" s="43">
        <v>293.79000000000002</v>
      </c>
      <c r="AK106" s="43">
        <v>1200</v>
      </c>
      <c r="AM106" s="24"/>
      <c r="AN106" s="24"/>
      <c r="AO106" s="24"/>
      <c r="AP106" s="24"/>
      <c r="AQ106" s="24"/>
      <c r="AR106" s="24"/>
      <c r="AS106" s="24"/>
      <c r="AT106" s="43"/>
      <c r="AU106" s="43"/>
    </row>
    <row r="107" spans="1:47" ht="14.45" customHeight="1" thickBot="1" x14ac:dyDescent="0.3">
      <c r="A107" s="24"/>
      <c r="B107" s="24"/>
      <c r="C107" s="40"/>
      <c r="D107" s="24"/>
      <c r="E107" s="24"/>
      <c r="F107" s="24"/>
      <c r="G107" s="24" t="s">
        <v>220</v>
      </c>
      <c r="H107" s="58"/>
      <c r="I107" s="58">
        <v>0</v>
      </c>
      <c r="J107" s="58">
        <v>105</v>
      </c>
      <c r="K107" s="59">
        <f t="shared" si="8"/>
        <v>105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43"/>
      <c r="Z107" s="43"/>
      <c r="AB107" s="24"/>
      <c r="AC107" s="24"/>
      <c r="AD107" s="24"/>
      <c r="AE107" s="24"/>
      <c r="AF107" s="24"/>
      <c r="AG107" s="24"/>
      <c r="AH107" s="24"/>
      <c r="AI107" s="24" t="s">
        <v>219</v>
      </c>
      <c r="AJ107" s="43">
        <v>0</v>
      </c>
      <c r="AK107" s="43">
        <v>250</v>
      </c>
      <c r="AM107" s="24"/>
      <c r="AN107" s="24"/>
      <c r="AO107" s="24"/>
      <c r="AP107" s="24"/>
      <c r="AQ107" s="24"/>
      <c r="AR107" s="24"/>
      <c r="AS107" s="24"/>
      <c r="AT107" s="43"/>
      <c r="AU107" s="43"/>
    </row>
    <row r="108" spans="1:47" ht="14.85" customHeight="1" thickBot="1" x14ac:dyDescent="0.3">
      <c r="A108" s="24"/>
      <c r="B108" s="49"/>
      <c r="C108" s="50"/>
      <c r="D108" s="49"/>
      <c r="E108" s="49"/>
      <c r="F108" s="49" t="s">
        <v>194</v>
      </c>
      <c r="G108" s="49"/>
      <c r="H108" s="61">
        <f>ROUND(SUM(H98:H107),5)</f>
        <v>4274.76</v>
      </c>
      <c r="I108" s="61">
        <f>ROUND(SUM(I98:I107),5)</f>
        <v>4656.6099999999997</v>
      </c>
      <c r="J108" s="61">
        <f>ROUND(SUM(J98:J107),5)</f>
        <v>10805</v>
      </c>
      <c r="K108" s="62">
        <f t="shared" si="8"/>
        <v>6148.39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43"/>
      <c r="Z108" s="43"/>
      <c r="AB108" s="24"/>
      <c r="AC108" s="24"/>
      <c r="AD108" s="24"/>
      <c r="AE108" s="24"/>
      <c r="AF108" s="24"/>
      <c r="AG108" s="24"/>
      <c r="AH108" s="24"/>
      <c r="AI108" s="24" t="s">
        <v>220</v>
      </c>
      <c r="AJ108" s="57">
        <v>0</v>
      </c>
      <c r="AK108" s="57">
        <v>105</v>
      </c>
      <c r="AM108" s="24"/>
      <c r="AN108" s="24"/>
      <c r="AO108" s="24"/>
      <c r="AP108" s="24"/>
      <c r="AQ108" s="24"/>
      <c r="AR108" s="24"/>
      <c r="AS108" s="24"/>
      <c r="AT108" s="43"/>
      <c r="AU108" s="43"/>
    </row>
    <row r="109" spans="1:47" ht="14.45" customHeight="1" x14ac:dyDescent="0.25">
      <c r="A109" s="24"/>
      <c r="B109" s="24"/>
      <c r="C109" s="40"/>
      <c r="D109" s="24"/>
      <c r="E109" s="24"/>
      <c r="F109" s="24" t="s">
        <v>195</v>
      </c>
      <c r="G109" s="24"/>
      <c r="H109" s="41"/>
      <c r="I109" s="41"/>
      <c r="J109" s="43"/>
      <c r="K109" s="4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43"/>
      <c r="Z109" s="43"/>
      <c r="AB109" s="24"/>
      <c r="AC109" s="24"/>
      <c r="AD109" s="24"/>
      <c r="AE109" s="24"/>
      <c r="AF109" s="24"/>
      <c r="AG109" s="24"/>
      <c r="AH109" s="24" t="s">
        <v>194</v>
      </c>
      <c r="AI109" s="24"/>
      <c r="AJ109" s="43">
        <f>ROUND(SUM(AJ99:AJ108),5)</f>
        <v>4656.6099999999997</v>
      </c>
      <c r="AK109" s="43">
        <f>ROUND(SUM(AK99:AK108),5)</f>
        <v>10805</v>
      </c>
      <c r="AM109" s="24"/>
      <c r="AN109" s="24"/>
      <c r="AO109" s="24"/>
      <c r="AP109" s="24"/>
      <c r="AQ109" s="24"/>
      <c r="AR109" s="24"/>
      <c r="AS109" s="24"/>
      <c r="AT109" s="43"/>
      <c r="AU109" s="43"/>
    </row>
    <row r="110" spans="1:47" ht="14.45" customHeight="1" x14ac:dyDescent="0.25">
      <c r="A110" s="24"/>
      <c r="B110" s="24"/>
      <c r="C110" s="40"/>
      <c r="D110" s="24"/>
      <c r="E110" s="24"/>
      <c r="F110" s="24"/>
      <c r="G110" s="24" t="s">
        <v>196</v>
      </c>
      <c r="H110" s="46">
        <v>234</v>
      </c>
      <c r="I110" s="46">
        <v>2497.58</v>
      </c>
      <c r="J110" s="46">
        <v>3000</v>
      </c>
      <c r="K110" s="44">
        <f>J110-I110</f>
        <v>502.42000000000007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43"/>
      <c r="Z110" s="43"/>
      <c r="AB110" s="24"/>
      <c r="AC110" s="24"/>
      <c r="AD110" s="24"/>
      <c r="AE110" s="24"/>
      <c r="AF110" s="24"/>
      <c r="AG110" s="24"/>
      <c r="AH110" s="24" t="s">
        <v>195</v>
      </c>
      <c r="AI110" s="24"/>
      <c r="AJ110" s="43"/>
      <c r="AK110" s="43"/>
      <c r="AM110" s="24"/>
      <c r="AN110" s="24"/>
      <c r="AO110" s="24"/>
      <c r="AP110" s="24"/>
      <c r="AQ110" s="24"/>
      <c r="AR110" s="24"/>
      <c r="AS110" s="24"/>
      <c r="AT110" s="43"/>
      <c r="AU110" s="43"/>
    </row>
    <row r="111" spans="1:47" ht="14.45" customHeight="1" x14ac:dyDescent="0.25">
      <c r="A111" s="24"/>
      <c r="B111" s="24"/>
      <c r="C111" s="40"/>
      <c r="D111" s="24"/>
      <c r="E111" s="24"/>
      <c r="F111" s="24"/>
      <c r="G111" s="24" t="s">
        <v>197</v>
      </c>
      <c r="H111" s="46">
        <v>-120</v>
      </c>
      <c r="I111" s="46">
        <v>171.42</v>
      </c>
      <c r="J111" s="46">
        <v>500</v>
      </c>
      <c r="K111" s="44">
        <f t="shared" ref="K111:K117" si="9">J111-I111</f>
        <v>328.58000000000004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43"/>
      <c r="Z111" s="43"/>
      <c r="AB111" s="24"/>
      <c r="AC111" s="24"/>
      <c r="AD111" s="24"/>
      <c r="AE111" s="24"/>
      <c r="AF111" s="24"/>
      <c r="AG111" s="24"/>
      <c r="AH111" s="24"/>
      <c r="AI111" s="24" t="s">
        <v>196</v>
      </c>
      <c r="AJ111" s="43">
        <v>2497.58</v>
      </c>
      <c r="AK111" s="43">
        <v>3000</v>
      </c>
      <c r="AM111" s="24"/>
      <c r="AN111" s="24"/>
      <c r="AO111" s="24"/>
      <c r="AP111" s="24"/>
      <c r="AQ111" s="24"/>
      <c r="AR111" s="24"/>
      <c r="AS111" s="24"/>
      <c r="AT111" s="43"/>
      <c r="AU111" s="43"/>
    </row>
    <row r="112" spans="1:47" ht="14.45" customHeight="1" x14ac:dyDescent="0.25">
      <c r="A112" s="24"/>
      <c r="B112" s="24"/>
      <c r="C112" s="40"/>
      <c r="D112" s="24"/>
      <c r="E112" s="24"/>
      <c r="F112" s="24"/>
      <c r="G112" s="24" t="s">
        <v>221</v>
      </c>
      <c r="H112" s="46"/>
      <c r="I112" s="46">
        <v>0</v>
      </c>
      <c r="J112" s="46">
        <v>100</v>
      </c>
      <c r="K112" s="44">
        <f t="shared" si="9"/>
        <v>100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43"/>
      <c r="Z112" s="43"/>
      <c r="AB112" s="24"/>
      <c r="AC112" s="24"/>
      <c r="AD112" s="24"/>
      <c r="AE112" s="24"/>
      <c r="AF112" s="24"/>
      <c r="AG112" s="24"/>
      <c r="AH112" s="24"/>
      <c r="AI112" s="24" t="s">
        <v>197</v>
      </c>
      <c r="AJ112" s="43">
        <v>171.42</v>
      </c>
      <c r="AK112" s="43">
        <v>500</v>
      </c>
      <c r="AM112" s="24"/>
      <c r="AN112" s="24"/>
      <c r="AO112" s="24"/>
      <c r="AP112" s="24"/>
      <c r="AQ112" s="24"/>
      <c r="AR112" s="24"/>
      <c r="AS112" s="24"/>
      <c r="AT112" s="43"/>
      <c r="AU112" s="43"/>
    </row>
    <row r="113" spans="1:47" ht="14.45" customHeight="1" x14ac:dyDescent="0.25">
      <c r="A113" s="24"/>
      <c r="B113" s="24"/>
      <c r="C113" s="40"/>
      <c r="D113" s="24"/>
      <c r="E113" s="24"/>
      <c r="F113" s="24"/>
      <c r="G113" s="24" t="s">
        <v>222</v>
      </c>
      <c r="H113" s="46"/>
      <c r="I113" s="46">
        <v>0</v>
      </c>
      <c r="J113" s="46">
        <v>100</v>
      </c>
      <c r="K113" s="44">
        <f t="shared" si="9"/>
        <v>100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43"/>
      <c r="Z113" s="43"/>
      <c r="AB113" s="24"/>
      <c r="AC113" s="24"/>
      <c r="AD113" s="24"/>
      <c r="AE113" s="24"/>
      <c r="AF113" s="24"/>
      <c r="AG113" s="24"/>
      <c r="AH113" s="24"/>
      <c r="AI113" s="24" t="s">
        <v>221</v>
      </c>
      <c r="AJ113" s="43">
        <v>0</v>
      </c>
      <c r="AK113" s="43">
        <v>100</v>
      </c>
      <c r="AM113" s="24"/>
      <c r="AN113" s="24"/>
      <c r="AO113" s="24"/>
      <c r="AP113" s="24"/>
      <c r="AQ113" s="24"/>
      <c r="AR113" s="24"/>
      <c r="AS113" s="24"/>
      <c r="AT113" s="43"/>
      <c r="AU113" s="43"/>
    </row>
    <row r="114" spans="1:47" ht="14.45" customHeight="1" x14ac:dyDescent="0.25">
      <c r="A114" s="24"/>
      <c r="B114" s="24"/>
      <c r="D114" s="40" t="s">
        <v>223</v>
      </c>
      <c r="E114" s="24"/>
      <c r="F114" s="24"/>
      <c r="G114" s="24" t="s">
        <v>198</v>
      </c>
      <c r="H114" s="46">
        <v>279.70999999999998</v>
      </c>
      <c r="I114" s="46">
        <v>5515.07</v>
      </c>
      <c r="J114" s="46">
        <v>3000</v>
      </c>
      <c r="K114" s="44">
        <f t="shared" si="9"/>
        <v>-2515.0699999999997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43"/>
      <c r="Z114" s="43"/>
      <c r="AB114" s="24"/>
      <c r="AC114" s="24"/>
      <c r="AD114" s="24"/>
      <c r="AE114" s="24"/>
      <c r="AF114" s="24"/>
      <c r="AG114" s="24"/>
      <c r="AH114" s="24"/>
      <c r="AI114" s="24" t="s">
        <v>222</v>
      </c>
      <c r="AJ114" s="43">
        <v>0</v>
      </c>
      <c r="AK114" s="43">
        <v>100</v>
      </c>
      <c r="AM114" s="24"/>
      <c r="AN114" s="24"/>
      <c r="AO114" s="24"/>
      <c r="AP114" s="24"/>
      <c r="AQ114" s="24"/>
      <c r="AR114" s="24"/>
      <c r="AS114" s="24"/>
      <c r="AT114" s="43"/>
      <c r="AU114" s="43"/>
    </row>
    <row r="115" spans="1:47" ht="14.45" customHeight="1" x14ac:dyDescent="0.25">
      <c r="A115" s="24"/>
      <c r="B115" s="24"/>
      <c r="C115" s="40"/>
      <c r="D115" s="24"/>
      <c r="E115" s="24"/>
      <c r="F115" s="24"/>
      <c r="G115" s="24" t="s">
        <v>224</v>
      </c>
      <c r="H115" s="46"/>
      <c r="I115" s="46">
        <v>0</v>
      </c>
      <c r="J115" s="46">
        <v>200</v>
      </c>
      <c r="K115" s="44">
        <f t="shared" si="9"/>
        <v>200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43"/>
      <c r="Z115" s="43"/>
      <c r="AB115" s="24"/>
      <c r="AC115" s="24"/>
      <c r="AD115" s="24"/>
      <c r="AE115" s="24"/>
      <c r="AF115" s="24"/>
      <c r="AG115" s="24"/>
      <c r="AH115" s="24"/>
      <c r="AI115" s="24" t="s">
        <v>198</v>
      </c>
      <c r="AJ115" s="43">
        <v>5515.07</v>
      </c>
      <c r="AK115" s="43">
        <v>3000</v>
      </c>
      <c r="AM115" s="24"/>
      <c r="AN115" s="24"/>
      <c r="AO115" s="24"/>
      <c r="AP115" s="24"/>
      <c r="AQ115" s="24"/>
      <c r="AR115" s="24"/>
      <c r="AS115" s="24"/>
      <c r="AT115" s="43"/>
      <c r="AU115" s="43"/>
    </row>
    <row r="116" spans="1:47" ht="14.25" customHeight="1" thickBot="1" x14ac:dyDescent="0.3">
      <c r="A116" s="24"/>
      <c r="B116" s="24"/>
      <c r="C116" s="40"/>
      <c r="D116" s="24"/>
      <c r="E116" s="24"/>
      <c r="F116" s="24"/>
      <c r="G116" s="24" t="s">
        <v>225</v>
      </c>
      <c r="H116" s="58"/>
      <c r="I116" s="58">
        <v>0</v>
      </c>
      <c r="J116" s="58">
        <v>100</v>
      </c>
      <c r="K116" s="59">
        <f t="shared" si="9"/>
        <v>100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43"/>
      <c r="Z116" s="43"/>
      <c r="AB116" s="24"/>
      <c r="AC116" s="24"/>
      <c r="AD116" s="24"/>
      <c r="AE116" s="24"/>
      <c r="AF116" s="24"/>
      <c r="AG116" s="24"/>
      <c r="AH116" s="24"/>
      <c r="AI116" s="24" t="s">
        <v>224</v>
      </c>
      <c r="AJ116" s="43">
        <v>0</v>
      </c>
      <c r="AK116" s="43">
        <v>200</v>
      </c>
      <c r="AM116" s="24"/>
      <c r="AN116" s="24"/>
      <c r="AO116" s="24"/>
      <c r="AP116" s="24"/>
      <c r="AQ116" s="24"/>
      <c r="AR116" s="24"/>
      <c r="AS116" s="24"/>
      <c r="AT116" s="43"/>
      <c r="AU116" s="43"/>
    </row>
    <row r="117" spans="1:47" ht="14.85" customHeight="1" thickBot="1" x14ac:dyDescent="0.3">
      <c r="A117" s="24"/>
      <c r="B117" s="49"/>
      <c r="C117" s="50"/>
      <c r="D117" s="49"/>
      <c r="E117" s="49"/>
      <c r="F117" s="49" t="s">
        <v>199</v>
      </c>
      <c r="G117" s="49"/>
      <c r="H117" s="60">
        <f>ROUND(SUM(H109:H116),5)</f>
        <v>393.71</v>
      </c>
      <c r="I117" s="60">
        <f>ROUND(SUM(I109:I116),5)</f>
        <v>8184.07</v>
      </c>
      <c r="J117" s="61">
        <f>ROUND(SUM(J109:J116),5)</f>
        <v>7000</v>
      </c>
      <c r="K117" s="62">
        <f t="shared" si="9"/>
        <v>-1184.0699999999997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43"/>
      <c r="Z117" s="43"/>
      <c r="AB117" s="24"/>
      <c r="AC117" s="24"/>
      <c r="AD117" s="24"/>
      <c r="AE117" s="24"/>
      <c r="AF117" s="24"/>
      <c r="AG117" s="24"/>
      <c r="AH117" s="24"/>
      <c r="AI117" s="24" t="s">
        <v>225</v>
      </c>
      <c r="AJ117" s="57">
        <v>0</v>
      </c>
      <c r="AK117" s="57">
        <v>100</v>
      </c>
      <c r="AM117" s="24"/>
      <c r="AN117" s="24"/>
      <c r="AO117" s="24"/>
      <c r="AP117" s="24"/>
      <c r="AQ117" s="24"/>
      <c r="AR117" s="24"/>
      <c r="AS117" s="24"/>
      <c r="AT117" s="43"/>
      <c r="AU117" s="43"/>
    </row>
    <row r="118" spans="1:47" ht="14.45" customHeight="1" x14ac:dyDescent="0.25">
      <c r="A118" s="24"/>
      <c r="B118" s="24"/>
      <c r="C118" s="40"/>
      <c r="D118" s="24"/>
      <c r="E118" s="24"/>
      <c r="F118" s="24" t="s">
        <v>200</v>
      </c>
      <c r="G118" s="24"/>
      <c r="H118" s="41"/>
      <c r="I118" s="41"/>
      <c r="J118" s="43"/>
      <c r="K118" s="4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43"/>
      <c r="Z118" s="43"/>
      <c r="AB118" s="24"/>
      <c r="AC118" s="24"/>
      <c r="AD118" s="24"/>
      <c r="AE118" s="24"/>
      <c r="AF118" s="24"/>
      <c r="AG118" s="24"/>
      <c r="AH118" s="24" t="s">
        <v>199</v>
      </c>
      <c r="AI118" s="24"/>
      <c r="AJ118" s="43">
        <f>ROUND(SUM(AJ110:AJ117),5)</f>
        <v>8184.07</v>
      </c>
      <c r="AK118" s="43">
        <f>ROUND(SUM(AK110:AK117),5)</f>
        <v>7000</v>
      </c>
      <c r="AM118" s="24"/>
      <c r="AN118" s="24"/>
      <c r="AO118" s="24"/>
      <c r="AP118" s="24"/>
      <c r="AQ118" s="24"/>
      <c r="AR118" s="24"/>
      <c r="AS118" s="24"/>
      <c r="AT118" s="43"/>
      <c r="AU118" s="43"/>
    </row>
    <row r="119" spans="1:47" ht="14.45" customHeight="1" x14ac:dyDescent="0.25">
      <c r="A119" s="24"/>
      <c r="B119" s="24"/>
      <c r="C119" s="40"/>
      <c r="D119" s="24"/>
      <c r="E119" s="24"/>
      <c r="F119" s="24"/>
      <c r="G119" s="24" t="s">
        <v>202</v>
      </c>
      <c r="H119" s="46">
        <v>80</v>
      </c>
      <c r="I119" s="46">
        <v>2104.2199999999998</v>
      </c>
      <c r="J119" s="46">
        <v>3000</v>
      </c>
      <c r="K119" s="44">
        <f>J119-I119</f>
        <v>895.7800000000002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43"/>
      <c r="Z119" s="43"/>
      <c r="AB119" s="24"/>
      <c r="AC119" s="24"/>
      <c r="AD119" s="24"/>
      <c r="AE119" s="24"/>
      <c r="AF119" s="24"/>
      <c r="AG119" s="24"/>
      <c r="AH119" s="24" t="s">
        <v>200</v>
      </c>
      <c r="AI119" s="24"/>
      <c r="AJ119" s="43"/>
      <c r="AK119" s="43"/>
      <c r="AM119" s="24"/>
      <c r="AN119" s="24"/>
      <c r="AO119" s="24"/>
      <c r="AP119" s="24"/>
      <c r="AQ119" s="24"/>
      <c r="AR119" s="24"/>
      <c r="AS119" s="24"/>
      <c r="AT119" s="43"/>
      <c r="AU119" s="43"/>
    </row>
    <row r="120" spans="1:47" ht="14.45" customHeight="1" x14ac:dyDescent="0.25">
      <c r="A120" s="24"/>
      <c r="B120" s="24"/>
      <c r="D120" s="40" t="s">
        <v>226</v>
      </c>
      <c r="E120" s="24"/>
      <c r="F120" s="24"/>
      <c r="G120" s="24" t="s">
        <v>204</v>
      </c>
      <c r="H120" s="46">
        <v>12.15</v>
      </c>
      <c r="I120" s="46">
        <v>5233.8999999999996</v>
      </c>
      <c r="J120" s="46">
        <v>5000</v>
      </c>
      <c r="K120" s="44">
        <f t="shared" ref="K120:K124" si="10">J120-I120</f>
        <v>-233.89999999999964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43"/>
      <c r="Z120" s="43"/>
      <c r="AB120" s="24"/>
      <c r="AC120" s="24"/>
      <c r="AD120" s="24"/>
      <c r="AE120" s="24"/>
      <c r="AF120" s="24"/>
      <c r="AG120" s="24"/>
      <c r="AH120" s="24"/>
      <c r="AI120" s="24" t="s">
        <v>202</v>
      </c>
      <c r="AJ120" s="43">
        <v>2104.2199999999998</v>
      </c>
      <c r="AK120" s="43">
        <v>3000</v>
      </c>
      <c r="AM120" s="24"/>
      <c r="AN120" s="24"/>
      <c r="AO120" s="24"/>
      <c r="AP120" s="24"/>
      <c r="AQ120" s="24"/>
      <c r="AR120" s="24"/>
      <c r="AS120" s="24"/>
      <c r="AT120" s="43"/>
      <c r="AU120" s="43"/>
    </row>
    <row r="121" spans="1:47" ht="14.45" customHeight="1" thickBot="1" x14ac:dyDescent="0.3">
      <c r="A121" s="24"/>
      <c r="B121" s="24"/>
      <c r="C121" s="40"/>
      <c r="D121" s="24"/>
      <c r="E121" s="24"/>
      <c r="F121" s="24"/>
      <c r="G121" s="24" t="s">
        <v>206</v>
      </c>
      <c r="H121" s="58">
        <v>107.48</v>
      </c>
      <c r="I121" s="46">
        <v>256.47000000000003</v>
      </c>
      <c r="J121" s="46">
        <v>250</v>
      </c>
      <c r="K121" s="59">
        <f t="shared" si="10"/>
        <v>-6.4700000000000273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43"/>
      <c r="Z121" s="43"/>
      <c r="AB121" s="24"/>
      <c r="AC121" s="24"/>
      <c r="AD121" s="24"/>
      <c r="AE121" s="24"/>
      <c r="AF121" s="24"/>
      <c r="AG121" s="24"/>
      <c r="AH121" s="24"/>
      <c r="AI121" s="24" t="s">
        <v>204</v>
      </c>
      <c r="AJ121" s="43">
        <v>5233.8999999999996</v>
      </c>
      <c r="AK121" s="43">
        <v>5000</v>
      </c>
      <c r="AM121" s="24"/>
      <c r="AN121" s="24"/>
      <c r="AO121" s="24"/>
      <c r="AP121" s="24"/>
      <c r="AQ121" s="24"/>
      <c r="AR121" s="24"/>
      <c r="AS121" s="24"/>
      <c r="AT121" s="43"/>
      <c r="AU121" s="43"/>
    </row>
    <row r="122" spans="1:47" ht="14.85" customHeight="1" thickBot="1" x14ac:dyDescent="0.3">
      <c r="A122" s="24"/>
      <c r="B122" s="49"/>
      <c r="C122" s="50"/>
      <c r="D122" s="49"/>
      <c r="E122" s="49"/>
      <c r="F122" s="49" t="s">
        <v>208</v>
      </c>
      <c r="G122" s="49"/>
      <c r="H122" s="60">
        <f>ROUND(SUM(H118:H121),5)</f>
        <v>199.63</v>
      </c>
      <c r="I122" s="63">
        <f>ROUND(SUM(I118:I121),5)</f>
        <v>7594.59</v>
      </c>
      <c r="J122" s="63">
        <f>ROUND(SUM(J118:J121),5)</f>
        <v>8250</v>
      </c>
      <c r="K122" s="65">
        <f t="shared" si="10"/>
        <v>655.40999999999985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43"/>
      <c r="Z122" s="43"/>
      <c r="AB122" s="24"/>
      <c r="AC122" s="24"/>
      <c r="AD122" s="24"/>
      <c r="AE122" s="24"/>
      <c r="AF122" s="24"/>
      <c r="AG122" s="24"/>
      <c r="AH122" s="24"/>
      <c r="AI122" s="24" t="s">
        <v>206</v>
      </c>
      <c r="AJ122" s="43">
        <v>256.47000000000003</v>
      </c>
      <c r="AK122" s="43">
        <v>250</v>
      </c>
      <c r="AM122" s="24"/>
      <c r="AN122" s="24"/>
      <c r="AO122" s="24"/>
      <c r="AP122" s="24"/>
      <c r="AQ122" s="24"/>
      <c r="AR122" s="24"/>
      <c r="AS122" s="24"/>
      <c r="AT122" s="43"/>
      <c r="AU122" s="43"/>
    </row>
    <row r="123" spans="1:47" ht="14.85" customHeight="1" thickBot="1" x14ac:dyDescent="0.3">
      <c r="A123" s="24"/>
      <c r="B123" s="66"/>
      <c r="C123" s="67"/>
      <c r="D123" s="66"/>
      <c r="E123" s="66" t="s">
        <v>210</v>
      </c>
      <c r="F123" s="66"/>
      <c r="G123" s="66"/>
      <c r="H123" s="75">
        <f>ROUND(H65+H68+H71+H77+H85+H97+H108+H117+H122,5)</f>
        <v>15831.03</v>
      </c>
      <c r="I123" s="75">
        <f>ROUND(I65+I68+I71+I77+I85+I97+I108+I117+I122,5)</f>
        <v>240527.04</v>
      </c>
      <c r="J123" s="75">
        <f>ROUND(J65+J68+J71+J77+J85+J97+J108+J117+J122,5)</f>
        <v>155303</v>
      </c>
      <c r="K123" s="70">
        <f t="shared" si="10"/>
        <v>-85224.040000000008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76">
        <f>ROUND(K65+K68+K71+K77+K85+K97+K108+K117+K122,5)</f>
        <v>-85224.04</v>
      </c>
      <c r="Y123" s="43"/>
      <c r="Z123" s="43"/>
      <c r="AB123" s="24"/>
      <c r="AC123" s="24"/>
      <c r="AD123" s="24"/>
      <c r="AE123" s="24"/>
      <c r="AF123" s="24"/>
      <c r="AG123" s="24"/>
      <c r="AH123" s="24" t="s">
        <v>208</v>
      </c>
      <c r="AI123" s="24"/>
      <c r="AJ123" s="48">
        <f>ROUND(SUM(AJ119:AJ122),5)</f>
        <v>7594.59</v>
      </c>
      <c r="AK123" s="48">
        <f>ROUND(SUM(AK119:AK122),5)</f>
        <v>8250</v>
      </c>
      <c r="AM123" s="24"/>
      <c r="AN123" s="24"/>
      <c r="AO123" s="24"/>
      <c r="AP123" s="24"/>
      <c r="AQ123" s="24"/>
      <c r="AR123" s="24"/>
      <c r="AS123" s="24"/>
      <c r="AT123" s="43"/>
      <c r="AU123" s="43"/>
    </row>
    <row r="124" spans="1:47" ht="14.85" customHeight="1" thickBot="1" x14ac:dyDescent="0.3">
      <c r="A124" s="24"/>
      <c r="B124" s="77"/>
      <c r="C124" s="78"/>
      <c r="D124" s="77"/>
      <c r="E124" s="77" t="s">
        <v>227</v>
      </c>
      <c r="F124" s="77"/>
      <c r="G124" s="79"/>
      <c r="H124" s="80">
        <v>0</v>
      </c>
      <c r="I124" s="80">
        <v>0</v>
      </c>
      <c r="J124" s="80">
        <v>19000</v>
      </c>
      <c r="K124" s="81">
        <f t="shared" si="10"/>
        <v>19000</v>
      </c>
      <c r="M124" s="45"/>
      <c r="N124" s="45"/>
      <c r="O124" s="45"/>
      <c r="P124" s="45"/>
      <c r="Q124" s="45"/>
      <c r="R124" s="24"/>
      <c r="S124" s="24"/>
      <c r="T124" s="24"/>
      <c r="U124" s="24"/>
      <c r="V124" s="24"/>
      <c r="W124" s="24"/>
      <c r="X124" s="24"/>
      <c r="Y124" s="74"/>
      <c r="Z124" s="74"/>
      <c r="AB124" s="24"/>
      <c r="AC124" s="24"/>
      <c r="AD124" s="24"/>
      <c r="AE124" s="24"/>
      <c r="AF124" s="24"/>
      <c r="AG124" s="24" t="s">
        <v>210</v>
      </c>
      <c r="AH124" s="24"/>
      <c r="AI124" s="24"/>
      <c r="AJ124" s="43">
        <f>ROUND(AJ66+AJ69+AJ72+AJ78+AJ86+AJ98+AJ109+AJ118+AJ123,5)</f>
        <v>240527.04</v>
      </c>
      <c r="AK124" s="43">
        <f>ROUND(AK66+AK69+AK72+AK78+AK86+AK98+AK109+AK118+AK123,5)</f>
        <v>155303</v>
      </c>
      <c r="AM124" s="24"/>
      <c r="AN124" s="24"/>
      <c r="AO124" s="24"/>
      <c r="AP124" s="24"/>
      <c r="AQ124" s="24"/>
      <c r="AR124" s="24"/>
      <c r="AS124" s="24"/>
      <c r="AT124" s="43"/>
      <c r="AU124" s="43"/>
    </row>
    <row r="125" spans="1:47" ht="14.85" customHeight="1" thickBot="1" x14ac:dyDescent="0.3">
      <c r="A125" s="24"/>
      <c r="B125" s="53"/>
      <c r="C125" s="54"/>
      <c r="D125" s="53" t="s">
        <v>212</v>
      </c>
      <c r="E125" s="53"/>
      <c r="F125" s="53"/>
      <c r="G125" s="53"/>
      <c r="H125" s="82">
        <f>H64+H123+H124</f>
        <v>56306.93</v>
      </c>
      <c r="I125" s="82">
        <f>I64+I123+I124</f>
        <v>741153.16</v>
      </c>
      <c r="J125" s="82">
        <f>J64+J123+J124</f>
        <v>761000</v>
      </c>
      <c r="K125" s="83">
        <f>J125-I125</f>
        <v>19846.839999999967</v>
      </c>
      <c r="M125" s="45"/>
      <c r="N125" s="45"/>
      <c r="O125" s="45"/>
      <c r="P125" s="45"/>
      <c r="Q125" s="45"/>
      <c r="R125" s="45"/>
      <c r="S125" s="45"/>
      <c r="T125" s="45"/>
      <c r="U125" s="45"/>
      <c r="X125" s="84">
        <f>K64+K123+K124</f>
        <v>19846.839999999997</v>
      </c>
      <c r="AB125" s="45"/>
      <c r="AC125" s="24"/>
      <c r="AD125" s="24"/>
      <c r="AE125" s="24"/>
      <c r="AF125" s="24"/>
      <c r="AG125" s="24" t="s">
        <v>227</v>
      </c>
      <c r="AH125" s="24"/>
      <c r="AI125" s="24"/>
      <c r="AJ125" s="43">
        <v>0</v>
      </c>
      <c r="AK125" s="43">
        <v>19000</v>
      </c>
      <c r="AM125" s="24"/>
      <c r="AN125" s="24"/>
      <c r="AO125" s="24"/>
      <c r="AP125" s="24"/>
      <c r="AQ125" s="24"/>
      <c r="AR125" s="24"/>
      <c r="AS125" s="24"/>
      <c r="AT125" s="43"/>
      <c r="AU125" s="43"/>
    </row>
    <row r="126" spans="1:47" ht="14.85" customHeight="1" thickTop="1" thickBot="1" x14ac:dyDescent="0.3">
      <c r="A126" s="24"/>
      <c r="B126" s="36" t="s">
        <v>213</v>
      </c>
      <c r="C126" s="36"/>
      <c r="D126" s="36"/>
      <c r="E126" s="36"/>
      <c r="F126" s="36"/>
      <c r="G126" s="36"/>
      <c r="H126" s="85">
        <f>H13-H125</f>
        <v>28244.829999999994</v>
      </c>
      <c r="I126" s="85">
        <f>I13-I125</f>
        <v>-44815.080000000075</v>
      </c>
      <c r="J126" s="85">
        <f>J13-J125</f>
        <v>0</v>
      </c>
      <c r="K126" s="85">
        <f>J126-I126</f>
        <v>44815.080000000075</v>
      </c>
      <c r="M126" s="24"/>
      <c r="N126" s="24"/>
      <c r="O126" s="24"/>
      <c r="P126" s="24"/>
      <c r="Q126" s="74"/>
      <c r="S126" s="45"/>
      <c r="T126" s="45"/>
      <c r="U126" s="45"/>
      <c r="AB126" s="45"/>
      <c r="AC126" s="24"/>
      <c r="AD126" s="24"/>
      <c r="AE126" s="24"/>
      <c r="AF126" s="24" t="s">
        <v>212</v>
      </c>
      <c r="AG126" s="24"/>
      <c r="AH126" s="24"/>
      <c r="AI126" s="24"/>
      <c r="AJ126" s="47">
        <f>ROUND(AJ15+AJ65+SUM(AJ124:AJ125),5)</f>
        <v>684006.14</v>
      </c>
      <c r="AK126" s="47">
        <f>ROUND(AK15+AK65+SUM(AK124:AK125),5)</f>
        <v>761000</v>
      </c>
      <c r="AM126" s="24"/>
      <c r="AN126" s="24"/>
      <c r="AO126" s="24"/>
      <c r="AP126" s="24"/>
      <c r="AQ126" s="24"/>
      <c r="AR126" s="24"/>
      <c r="AS126" s="24"/>
      <c r="AT126" s="74"/>
      <c r="AU126" s="74"/>
    </row>
    <row r="127" spans="1:47" ht="14.85" customHeight="1" thickBot="1" x14ac:dyDescent="0.3">
      <c r="D127" s="45" t="s">
        <v>228</v>
      </c>
      <c r="H127" s="86">
        <f>H61</f>
        <v>4839.0600000000004</v>
      </c>
      <c r="I127" s="86">
        <f>I61</f>
        <v>57147.02</v>
      </c>
      <c r="J127" s="44"/>
      <c r="K127" s="44"/>
      <c r="S127" s="45"/>
      <c r="T127" s="45"/>
      <c r="U127" s="45"/>
      <c r="AC127" s="24"/>
      <c r="AD127" s="24" t="s">
        <v>213</v>
      </c>
      <c r="AE127" s="24"/>
      <c r="AF127" s="24"/>
      <c r="AG127" s="24"/>
      <c r="AH127" s="24"/>
      <c r="AI127" s="24"/>
      <c r="AJ127" s="47">
        <f>ROUND(AJ4+AJ14-AJ126,5)</f>
        <v>12331.94</v>
      </c>
      <c r="AK127" s="47">
        <f>ROUND(AK4+AK14-AK126,5)</f>
        <v>0</v>
      </c>
    </row>
    <row r="128" spans="1:47" ht="14.85" customHeight="1" thickBot="1" x14ac:dyDescent="0.3">
      <c r="E128" s="45" t="s">
        <v>229</v>
      </c>
      <c r="H128" s="87">
        <f>H126+H127</f>
        <v>33083.889999999992</v>
      </c>
      <c r="I128" s="87">
        <f>I126+I127</f>
        <v>12331.939999999922</v>
      </c>
      <c r="J128" s="44"/>
      <c r="K128" s="44"/>
      <c r="S128" s="45"/>
      <c r="T128" s="45"/>
      <c r="U128" s="45"/>
      <c r="AC128" s="24" t="s">
        <v>51</v>
      </c>
      <c r="AD128" s="24"/>
      <c r="AE128" s="24"/>
      <c r="AF128" s="24"/>
      <c r="AG128" s="24"/>
      <c r="AH128" s="24"/>
      <c r="AI128" s="24"/>
      <c r="AJ128" s="73">
        <f>AJ127</f>
        <v>12331.94</v>
      </c>
      <c r="AK128" s="73">
        <f>AK127</f>
        <v>0</v>
      </c>
    </row>
    <row r="129" spans="3:37" ht="14.45" customHeight="1" thickTop="1" x14ac:dyDescent="0.25">
      <c r="H129" s="44"/>
      <c r="I129" s="44"/>
      <c r="S129" s="45"/>
      <c r="T129" s="45"/>
      <c r="U129" s="45"/>
      <c r="AC129" s="24"/>
      <c r="AD129" s="24"/>
      <c r="AE129" s="24"/>
      <c r="AF129" s="24"/>
      <c r="AG129" s="24"/>
      <c r="AH129" s="24"/>
      <c r="AI129" s="24"/>
      <c r="AJ129" s="74"/>
      <c r="AK129" s="74"/>
    </row>
    <row r="130" spans="3:37" ht="14.45" customHeight="1" x14ac:dyDescent="0.25">
      <c r="H130" s="44"/>
      <c r="I130" s="44"/>
      <c r="S130" s="45"/>
      <c r="T130" s="45"/>
      <c r="U130" s="45"/>
    </row>
    <row r="131" spans="3:37" ht="14.45" customHeight="1" x14ac:dyDescent="0.25">
      <c r="H131" s="44"/>
      <c r="I131" s="44"/>
      <c r="S131" s="45"/>
      <c r="T131" s="45"/>
      <c r="U131" s="45"/>
    </row>
    <row r="132" spans="3:37" ht="14.45" customHeight="1" x14ac:dyDescent="0.25">
      <c r="H132" s="44"/>
      <c r="I132" s="44"/>
      <c r="S132" s="45"/>
      <c r="T132" s="45"/>
      <c r="U132" s="45"/>
    </row>
    <row r="133" spans="3:37" ht="14.45" customHeight="1" x14ac:dyDescent="0.25">
      <c r="H133" s="44"/>
      <c r="I133" s="44"/>
      <c r="S133" s="45"/>
      <c r="T133" s="45"/>
      <c r="U133" s="45"/>
    </row>
    <row r="134" spans="3:37" ht="14.45" customHeight="1" x14ac:dyDescent="0.25">
      <c r="C134" s="88" t="s">
        <v>83</v>
      </c>
      <c r="D134" s="88"/>
      <c r="E134" s="88" t="s">
        <v>230</v>
      </c>
      <c r="F134" s="88"/>
      <c r="G134" s="88"/>
      <c r="H134" s="44"/>
      <c r="I134" s="44"/>
      <c r="S134" s="45"/>
      <c r="T134" s="45"/>
      <c r="U134" s="45"/>
    </row>
    <row r="135" spans="3:37" ht="14.45" customHeight="1" x14ac:dyDescent="0.25">
      <c r="C135" s="88"/>
      <c r="D135" s="88"/>
      <c r="E135" s="89"/>
      <c r="F135" s="88"/>
      <c r="G135" s="90"/>
      <c r="S135" s="45"/>
      <c r="T135" s="45"/>
      <c r="U135" s="45"/>
    </row>
    <row r="136" spans="3:37" ht="14.45" customHeight="1" x14ac:dyDescent="0.25">
      <c r="C136" s="88" t="s">
        <v>88</v>
      </c>
      <c r="D136" s="88"/>
      <c r="E136" s="88" t="s">
        <v>231</v>
      </c>
      <c r="F136" s="88"/>
      <c r="G136" s="88"/>
      <c r="S136" s="45"/>
      <c r="T136" s="45"/>
      <c r="U136" s="45"/>
    </row>
    <row r="137" spans="3:37" ht="14.45" customHeight="1" x14ac:dyDescent="0.25">
      <c r="C137" s="88"/>
      <c r="D137" s="88"/>
      <c r="E137" s="88"/>
      <c r="F137" s="88"/>
      <c r="G137" s="88"/>
      <c r="S137" s="45"/>
      <c r="T137" s="45"/>
      <c r="U137" s="45"/>
    </row>
    <row r="138" spans="3:37" ht="14.45" customHeight="1" x14ac:dyDescent="0.25">
      <c r="C138" s="88" t="s">
        <v>104</v>
      </c>
      <c r="D138" s="88"/>
      <c r="E138" s="88" t="s">
        <v>232</v>
      </c>
      <c r="F138" s="88"/>
      <c r="G138" s="88"/>
      <c r="S138" s="45"/>
      <c r="T138" s="45"/>
      <c r="U138" s="45"/>
    </row>
    <row r="139" spans="3:37" ht="14.45" customHeight="1" x14ac:dyDescent="0.25">
      <c r="C139" s="88"/>
      <c r="D139" s="88"/>
      <c r="E139" s="88" t="s">
        <v>233</v>
      </c>
      <c r="F139" s="88"/>
      <c r="G139" s="88"/>
      <c r="S139" s="45"/>
      <c r="T139" s="45"/>
      <c r="U139" s="45"/>
    </row>
    <row r="140" spans="3:37" ht="14.45" customHeight="1" x14ac:dyDescent="0.25">
      <c r="C140" s="88"/>
      <c r="D140" s="88"/>
      <c r="E140" s="88"/>
      <c r="F140" s="88"/>
      <c r="G140" s="88"/>
      <c r="S140" s="45"/>
      <c r="T140" s="45"/>
      <c r="U140" s="45"/>
    </row>
    <row r="141" spans="3:37" ht="14.45" customHeight="1" x14ac:dyDescent="0.25">
      <c r="C141" s="88" t="s">
        <v>108</v>
      </c>
      <c r="D141" s="88"/>
      <c r="E141" s="88" t="s">
        <v>234</v>
      </c>
      <c r="F141" s="88"/>
      <c r="G141" s="91"/>
      <c r="S141" s="45"/>
      <c r="T141" s="45"/>
      <c r="U141" s="45"/>
    </row>
    <row r="142" spans="3:37" ht="14.45" customHeight="1" x14ac:dyDescent="0.25">
      <c r="C142" s="88"/>
      <c r="D142" s="88"/>
      <c r="E142" s="88"/>
      <c r="F142" s="88"/>
      <c r="G142" s="91"/>
      <c r="S142" s="45"/>
      <c r="T142" s="45"/>
      <c r="U142" s="45"/>
    </row>
    <row r="143" spans="3:37" ht="14.45" customHeight="1" x14ac:dyDescent="0.25">
      <c r="C143" s="88" t="s">
        <v>112</v>
      </c>
      <c r="D143" s="88"/>
      <c r="E143" s="88" t="s">
        <v>235</v>
      </c>
      <c r="F143" s="88"/>
      <c r="G143" s="91"/>
      <c r="S143" s="45"/>
      <c r="T143" s="45"/>
      <c r="U143" s="45"/>
    </row>
    <row r="144" spans="3:37" ht="14.45" customHeight="1" x14ac:dyDescent="0.25">
      <c r="C144" s="88"/>
      <c r="D144" s="88"/>
      <c r="E144" s="88"/>
      <c r="F144" s="88"/>
      <c r="G144" s="91"/>
      <c r="S144" s="45"/>
      <c r="T144" s="45"/>
      <c r="U144" s="45"/>
    </row>
    <row r="145" spans="3:21" ht="14.45" customHeight="1" x14ac:dyDescent="0.25">
      <c r="C145" s="88" t="s">
        <v>135</v>
      </c>
      <c r="D145" s="88"/>
      <c r="E145" s="88" t="s">
        <v>236</v>
      </c>
      <c r="F145" s="88"/>
      <c r="G145" s="91"/>
      <c r="S145" s="45"/>
      <c r="T145" s="45"/>
      <c r="U145" s="45"/>
    </row>
    <row r="146" spans="3:21" ht="14.45" customHeight="1" x14ac:dyDescent="0.25">
      <c r="C146" s="88"/>
      <c r="D146" s="88"/>
      <c r="E146" s="88"/>
      <c r="F146" s="88"/>
      <c r="G146" s="91"/>
      <c r="S146" s="45"/>
      <c r="T146" s="45"/>
      <c r="U146" s="45"/>
    </row>
    <row r="147" spans="3:21" ht="14.45" customHeight="1" x14ac:dyDescent="0.25">
      <c r="C147" s="88" t="s">
        <v>138</v>
      </c>
      <c r="D147" s="88"/>
      <c r="E147" s="88" t="s">
        <v>237</v>
      </c>
      <c r="F147" s="88"/>
      <c r="G147" s="88"/>
      <c r="S147" s="45"/>
      <c r="T147" s="45"/>
      <c r="U147" s="45"/>
    </row>
    <row r="148" spans="3:21" ht="14.45" customHeight="1" x14ac:dyDescent="0.25">
      <c r="C148" s="88"/>
      <c r="D148" s="88"/>
      <c r="E148" s="88"/>
      <c r="F148" s="88"/>
      <c r="G148" s="91"/>
      <c r="S148" s="45"/>
      <c r="T148" s="45"/>
      <c r="U148" s="45"/>
    </row>
    <row r="149" spans="3:21" x14ac:dyDescent="0.25">
      <c r="C149" s="88" t="s">
        <v>147</v>
      </c>
      <c r="D149" s="88"/>
      <c r="E149" s="88" t="s">
        <v>238</v>
      </c>
      <c r="F149" s="88"/>
      <c r="G149" s="88"/>
      <c r="S149" s="45"/>
      <c r="T149" s="45"/>
      <c r="U149" s="45"/>
    </row>
    <row r="150" spans="3:21" x14ac:dyDescent="0.25">
      <c r="C150" s="88"/>
      <c r="D150" s="88"/>
      <c r="E150" s="88"/>
      <c r="F150" s="88"/>
      <c r="G150" s="88"/>
      <c r="S150" s="45"/>
      <c r="T150" s="45"/>
      <c r="U150" s="45"/>
    </row>
    <row r="151" spans="3:21" x14ac:dyDescent="0.25">
      <c r="C151" s="88" t="s">
        <v>153</v>
      </c>
      <c r="D151" s="88"/>
      <c r="E151" s="88" t="s">
        <v>239</v>
      </c>
      <c r="F151" s="88"/>
      <c r="G151" s="88"/>
    </row>
    <row r="152" spans="3:21" x14ac:dyDescent="0.25">
      <c r="C152" s="88"/>
      <c r="D152" s="88"/>
      <c r="E152" s="88"/>
      <c r="F152" s="88"/>
      <c r="G152" s="88"/>
    </row>
    <row r="153" spans="3:21" x14ac:dyDescent="0.25">
      <c r="C153" s="88" t="s">
        <v>205</v>
      </c>
      <c r="D153" s="88"/>
      <c r="E153" s="88" t="s">
        <v>240</v>
      </c>
      <c r="F153" s="88"/>
      <c r="G153" s="88"/>
    </row>
    <row r="154" spans="3:21" x14ac:dyDescent="0.25">
      <c r="C154" s="88"/>
      <c r="D154" s="88"/>
      <c r="E154" s="88"/>
      <c r="F154" s="89"/>
      <c r="G154" s="88"/>
    </row>
    <row r="155" spans="3:21" x14ac:dyDescent="0.25">
      <c r="C155" s="88" t="s">
        <v>216</v>
      </c>
      <c r="D155" s="88"/>
      <c r="E155" s="88" t="s">
        <v>241</v>
      </c>
      <c r="F155" s="88"/>
      <c r="G155" s="88"/>
    </row>
    <row r="156" spans="3:21" x14ac:dyDescent="0.25">
      <c r="C156" s="88"/>
      <c r="D156" s="88"/>
      <c r="E156" s="88"/>
      <c r="F156" s="88"/>
      <c r="G156" s="88"/>
    </row>
    <row r="157" spans="3:21" x14ac:dyDescent="0.25">
      <c r="C157" s="88" t="s">
        <v>223</v>
      </c>
      <c r="D157" s="88"/>
      <c r="E157" s="88" t="s">
        <v>242</v>
      </c>
      <c r="F157" s="88"/>
      <c r="G157" s="88"/>
    </row>
    <row r="158" spans="3:21" x14ac:dyDescent="0.25">
      <c r="C158" s="88"/>
      <c r="D158" s="88"/>
      <c r="E158" s="88"/>
      <c r="F158" s="88"/>
      <c r="G158" s="88"/>
    </row>
    <row r="159" spans="3:21" x14ac:dyDescent="0.25">
      <c r="C159" s="88" t="s">
        <v>226</v>
      </c>
      <c r="D159" s="88"/>
      <c r="E159" s="88" t="s">
        <v>243</v>
      </c>
      <c r="F159" s="88"/>
      <c r="G159" s="88"/>
    </row>
    <row r="160" spans="3:21" x14ac:dyDescent="0.25">
      <c r="C160" s="88"/>
      <c r="D160" s="88"/>
      <c r="E160" s="88" t="s">
        <v>244</v>
      </c>
      <c r="F160" s="88"/>
      <c r="G160" s="88"/>
    </row>
    <row r="162" spans="3:7" x14ac:dyDescent="0.25">
      <c r="C162" s="88"/>
      <c r="D162" s="88"/>
      <c r="E162" s="88"/>
      <c r="F162" s="88"/>
      <c r="G162" s="88"/>
    </row>
    <row r="163" spans="3:7" x14ac:dyDescent="0.25">
      <c r="C163" s="88"/>
      <c r="D163" s="88"/>
      <c r="E163" s="88"/>
      <c r="F163" s="88"/>
      <c r="G163" s="88"/>
    </row>
    <row r="164" spans="3:7" x14ac:dyDescent="0.25">
      <c r="C164" s="88"/>
      <c r="D164" s="88"/>
      <c r="E164" s="88"/>
      <c r="F164" s="88"/>
      <c r="G164" s="88"/>
    </row>
    <row r="165" spans="3:7" x14ac:dyDescent="0.25">
      <c r="C165" s="88"/>
      <c r="D165" s="88"/>
      <c r="E165" s="88"/>
      <c r="F165" s="88"/>
      <c r="G165" s="88"/>
    </row>
  </sheetData>
  <mergeCells count="1">
    <mergeCell ref="I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BS</vt:lpstr>
      <vt:lpstr>2024 CF Restricted</vt:lpstr>
      <vt:lpstr>2024 Budget vs Actual</vt:lpstr>
      <vt:lpstr>'2024 BS'!Print_Titles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bret Blackford</dc:creator>
  <cp:lastModifiedBy>Blackford, Bret B.</cp:lastModifiedBy>
  <cp:lastPrinted>2025-01-19T00:19:01Z</cp:lastPrinted>
  <dcterms:created xsi:type="dcterms:W3CDTF">2025-01-19T00:11:57Z</dcterms:created>
  <dcterms:modified xsi:type="dcterms:W3CDTF">2025-02-25T00:22:33Z</dcterms:modified>
</cp:coreProperties>
</file>