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049C6765-766B-42CE-BD24-94FB01B4F9D6}" xr6:coauthVersionLast="47" xr6:coauthVersionMax="47" xr10:uidLastSave="{00000000-0000-0000-0000-000000000000}"/>
  <bookViews>
    <workbookView xWindow="2160" yWindow="615" windowWidth="21315" windowHeight="14700" xr2:uid="{00000000-000D-0000-FFFF-FFFF00000000}"/>
  </bookViews>
  <sheets>
    <sheet name="2023-Responsibilities" sheetId="8" r:id="rId1"/>
  </sheets>
  <definedNames>
    <definedName name="_xlnm.Print_Area" localSheetId="0">'2023-Responsibilities'!$A$1:$T$131</definedName>
    <definedName name="_xlnm.Print_Titles" localSheetId="0">'2023-Responsibilities'!$A:$G,'2023-Responsibilities'!$1:$4</definedName>
    <definedName name="QB_COLUMN_59200" localSheetId="0" hidden="1">'2023-Responsibilities'!#REF!</definedName>
    <definedName name="QB_COLUMN_76210" localSheetId="0" hidden="1">'2023-Responsibilities'!$I$4</definedName>
    <definedName name="QB_DATA_0" localSheetId="0" hidden="1">'2023-Responsibilities'!$9:$9,'2023-Responsibilities'!#REF!,'2023-Responsibilities'!$11:$11,'2023-Responsibilities'!$12:$12,'2023-Responsibilities'!$13:$13,'2023-Responsibilities'!$19:$19,'2023-Responsibilities'!$20:$20,'2023-Responsibilities'!$21:$21,'2023-Responsibilities'!$22:$22,'2023-Responsibilities'!$23:$23,'2023-Responsibilities'!$24:$24,'2023-Responsibilities'!$25:$25,'2023-Responsibilities'!$26:$26,'2023-Responsibilities'!$27:$27,'2023-Responsibilities'!$28:$28,'2023-Responsibilities'!$29:$29</definedName>
    <definedName name="QB_DATA_1" localSheetId="0" hidden="1">'2023-Responsibilities'!$30:$30,'2023-Responsibilities'!$31:$31,'2023-Responsibilities'!$32:$32,'2023-Responsibilities'!#REF!,'2023-Responsibilities'!$33:$33,'2023-Responsibilities'!$34:$34,'2023-Responsibilities'!$37:$37,'2023-Responsibilities'!$38:$38,'2023-Responsibilities'!$39:$39,'2023-Responsibilities'!$40:$40,'2023-Responsibilities'!$41:$41,'2023-Responsibilities'!$42:$42,'2023-Responsibilities'!$43:$43,'2023-Responsibilities'!$44:$44,'2023-Responsibilities'!$47:$47,'2023-Responsibilities'!$48:$48</definedName>
    <definedName name="QB_DATA_2" localSheetId="0" hidden="1">'2023-Responsibilities'!$49:$49,'2023-Responsibilities'!$52:$52,'2023-Responsibilities'!$53:$53,'2023-Responsibilities'!#REF!,'2023-Responsibilities'!$54:$54,'2023-Responsibilities'!$55:$55,'2023-Responsibilities'!$58:$58,'2023-Responsibilities'!$59:$59,'2023-Responsibilities'!$62:$62,'2023-Responsibilities'!$63:$63,'2023-Responsibilities'!$64:$64,'2023-Responsibilities'!$69:$69,'2023-Responsibilities'!#REF!,'2023-Responsibilities'!#REF!,'2023-Responsibilities'!#REF!,'2023-Responsibilities'!#REF!</definedName>
    <definedName name="QB_DATA_3" localSheetId="0" hidden="1">'2023-Responsibilities'!$76:$76,'2023-Responsibilities'!#REF!,'2023-Responsibilities'!$79:$79,'2023-Responsibilities'!$82:$82,'2023-Responsibilities'!$83:$83,'2023-Responsibilities'!$84:$84,'2023-Responsibilities'!#REF!,'2023-Responsibilities'!$85:$85,'2023-Responsibilities'!$86:$86,'2023-Responsibilities'!$87:$87,'2023-Responsibilities'!#REF!,'2023-Responsibilities'!$90:$90,'2023-Responsibilities'!$94:$94,'2023-Responsibilities'!$95:$95,'2023-Responsibilities'!$96:$96,'2023-Responsibilities'!$97:$97</definedName>
    <definedName name="QB_DATA_4" localSheetId="0" hidden="1">'2023-Responsibilities'!$98:$98,'2023-Responsibilities'!$100:$100,'2023-Responsibilities'!#REF!,'2023-Responsibilities'!#REF!,'2023-Responsibilities'!#REF!,'2023-Responsibilities'!#REF!,'2023-Responsibilities'!$103:$103,'2023-Responsibilities'!$105:$105,'2023-Responsibilities'!$106:$106,'2023-Responsibilities'!#REF!,'2023-Responsibilities'!#REF!,'2023-Responsibilities'!$107:$107,'2023-Responsibilities'!$108:$108,'2023-Responsibilities'!$109:$109,'2023-Responsibilities'!$111:$111,'2023-Responsibilities'!#REF!</definedName>
    <definedName name="QB_DATA_5" localSheetId="0" hidden="1">'2023-Responsibilities'!$115:$115,'2023-Responsibilities'!$116:$116,'2023-Responsibilities'!$117:$117,'2023-Responsibilities'!$118:$118,'2023-Responsibilities'!$119:$119,'2023-Responsibilities'!$120:$120,'2023-Responsibilities'!$121:$121,'2023-Responsibilities'!$124:$124,'2023-Responsibilities'!#REF!,'2023-Responsibilities'!$125:$125,'2023-Responsibilities'!#REF!</definedName>
    <definedName name="QB_FORMULA_0" localSheetId="0" hidden="1">'2023-Responsibilities'!#REF!,'2023-Responsibilities'!$I$14,'2023-Responsibilities'!#REF!,'2023-Responsibilities'!$I$15,'2023-Responsibilities'!#REF!,'2023-Responsibilities'!#REF!,'2023-Responsibilities'!#REF!,'2023-Responsibilities'!$I$35,'2023-Responsibilities'!#REF!,'2023-Responsibilities'!$I$45,'2023-Responsibilities'!#REF!,'2023-Responsibilities'!$I$50,'2023-Responsibilities'!#REF!,'2023-Responsibilities'!$I$60,'2023-Responsibilities'!#REF!,'2023-Responsibilities'!$I$65</definedName>
    <definedName name="QB_FORMULA_1" localSheetId="0" hidden="1">'2023-Responsibilities'!#REF!,'2023-Responsibilities'!$I$66,'2023-Responsibilities'!#REF!,'2023-Responsibilities'!$I$70,'2023-Responsibilities'!#REF!,'2023-Responsibilities'!$I$80,'2023-Responsibilities'!#REF!,'2023-Responsibilities'!$I$88,'2023-Responsibilities'!#REF!,'2023-Responsibilities'!$I$101,'2023-Responsibilities'!#REF!,'2023-Responsibilities'!$I$113,'2023-Responsibilities'!#REF!,'2023-Responsibilities'!$I$122,'2023-Responsibilities'!#REF!,'2023-Responsibilities'!$I$127</definedName>
    <definedName name="QB_FORMULA_2" localSheetId="0" hidden="1">'2023-Responsibilities'!#REF!,'2023-Responsibilities'!$I$128,'2023-Responsibilities'!#REF!,'2023-Responsibilities'!$I$130,'2023-Responsibilities'!#REF!,'2023-Responsibilities'!$I$131,'2023-Responsibilities'!#REF!,'2023-Responsibilities'!#REF!</definedName>
    <definedName name="QB_ROW_106050" localSheetId="0" hidden="1">'2023-Responsibilities'!$F$75</definedName>
    <definedName name="QB_ROW_106350" localSheetId="0" hidden="1">'2023-Responsibilities'!$F$80</definedName>
    <definedName name="QB_ROW_107260" localSheetId="0" hidden="1">'2023-Responsibilities'!$G$76</definedName>
    <definedName name="QB_ROW_108260" localSheetId="0" hidden="1">'2023-Responsibilities'!#REF!</definedName>
    <definedName name="QB_ROW_109260" localSheetId="0" hidden="1">'2023-Responsibilities'!$G$79</definedName>
    <definedName name="QB_ROW_110050" localSheetId="0" hidden="1">'2023-Responsibilities'!$F$81</definedName>
    <definedName name="QB_ROW_110350" localSheetId="0" hidden="1">'2023-Responsibilities'!$F$88</definedName>
    <definedName name="QB_ROW_111260" localSheetId="0" hidden="1">'2023-Responsibilities'!$G$82</definedName>
    <definedName name="QB_ROW_112260" localSheetId="0" hidden="1">'2023-Responsibilities'!$G$83</definedName>
    <definedName name="QB_ROW_113260" localSheetId="0" hidden="1">'2023-Responsibilities'!$G$84</definedName>
    <definedName name="QB_ROW_116260" localSheetId="0" hidden="1">'2023-Responsibilities'!#REF!</definedName>
    <definedName name="QB_ROW_117260" localSheetId="0" hidden="1">'2023-Responsibilities'!$G$86</definedName>
    <definedName name="QB_ROW_118260" localSheetId="0" hidden="1">'2023-Responsibilities'!#REF!</definedName>
    <definedName name="QB_ROW_120260" localSheetId="0" hidden="1">'2023-Responsibilities'!$G$94</definedName>
    <definedName name="QB_ROW_121050" localSheetId="0" hidden="1">'2023-Responsibilities'!$F$89</definedName>
    <definedName name="QB_ROW_121350" localSheetId="0" hidden="1">'2023-Responsibilities'!$F$101</definedName>
    <definedName name="QB_ROW_123260" localSheetId="0" hidden="1">'2023-Responsibilities'!$G$95</definedName>
    <definedName name="QB_ROW_124260" localSheetId="0" hidden="1">'2023-Responsibilities'!$G$96</definedName>
    <definedName name="QB_ROW_126260" localSheetId="0" hidden="1">'2023-Responsibilities'!$G$100</definedName>
    <definedName name="QB_ROW_127260" localSheetId="0" hidden="1">'2023-Responsibilities'!#REF!</definedName>
    <definedName name="QB_ROW_128260" localSheetId="0" hidden="1">'2023-Responsibilities'!#REF!</definedName>
    <definedName name="QB_ROW_129050" localSheetId="0" hidden="1">'2023-Responsibilities'!$F$102</definedName>
    <definedName name="QB_ROW_129350" localSheetId="0" hidden="1">'2023-Responsibilities'!$F$113</definedName>
    <definedName name="QB_ROW_130260" localSheetId="0" hidden="1">'2023-Responsibilities'!$G$103</definedName>
    <definedName name="QB_ROW_131260" localSheetId="0" hidden="1">'2023-Responsibilities'!$G$105</definedName>
    <definedName name="QB_ROW_132260" localSheetId="0" hidden="1">'2023-Responsibilities'!$G$106</definedName>
    <definedName name="QB_ROW_133260" localSheetId="0" hidden="1">'2023-Responsibilities'!#REF!</definedName>
    <definedName name="QB_ROW_134050" localSheetId="0" hidden="1">'2023-Responsibilities'!$F$114</definedName>
    <definedName name="QB_ROW_134350" localSheetId="0" hidden="1">'2023-Responsibilities'!$F$122</definedName>
    <definedName name="QB_ROW_135260" localSheetId="0" hidden="1">'2023-Responsibilities'!$G$115</definedName>
    <definedName name="QB_ROW_136260" localSheetId="0" hidden="1">'2023-Responsibilities'!$G$119</definedName>
    <definedName name="QB_ROW_137260" localSheetId="0" hidden="1">'2023-Responsibilities'!$G$116</definedName>
    <definedName name="QB_ROW_138260" localSheetId="0" hidden="1">'2023-Responsibilities'!$G$120</definedName>
    <definedName name="QB_ROW_139260" localSheetId="0" hidden="1">'2023-Responsibilities'!$G$121</definedName>
    <definedName name="QB_ROW_140050" localSheetId="0" hidden="1">'2023-Responsibilities'!$F$123</definedName>
    <definedName name="QB_ROW_140260" localSheetId="0" hidden="1">'2023-Responsibilities'!#REF!</definedName>
    <definedName name="QB_ROW_140350" localSheetId="0" hidden="1">'2023-Responsibilities'!$F$127</definedName>
    <definedName name="QB_ROW_141260" localSheetId="0" hidden="1">'2023-Responsibilities'!$G$124</definedName>
    <definedName name="QB_ROW_142260" localSheetId="0" hidden="1">'2023-Responsibilities'!#REF!</definedName>
    <definedName name="QB_ROW_18301" localSheetId="0" hidden="1">'2023-Responsibilities'!#REF!</definedName>
    <definedName name="QB_ROW_19011" localSheetId="0" hidden="1">'2023-Responsibilities'!$B$5</definedName>
    <definedName name="QB_ROW_192260" localSheetId="0" hidden="1">'2023-Responsibilities'!$G$107</definedName>
    <definedName name="QB_ROW_19311" localSheetId="0" hidden="1">'2023-Responsibilities'!$B$131</definedName>
    <definedName name="QB_ROW_194260" localSheetId="0" hidden="1">'2023-Responsibilities'!$G$23</definedName>
    <definedName name="QB_ROW_195260" localSheetId="0" hidden="1">'2023-Responsibilities'!$G$85</definedName>
    <definedName name="QB_ROW_196260" localSheetId="0" hidden="1">'2023-Responsibilities'!#REF!</definedName>
    <definedName name="QB_ROW_197260" localSheetId="0" hidden="1">'2023-Responsibilities'!$G$98</definedName>
    <definedName name="QB_ROW_198260" localSheetId="0" hidden="1">'2023-Responsibilities'!$G$97</definedName>
    <definedName name="QB_ROW_200260" localSheetId="0" hidden="1">'2023-Responsibilities'!$G$125</definedName>
    <definedName name="QB_ROW_20031" localSheetId="0" hidden="1">'2023-Responsibilities'!$D$7</definedName>
    <definedName name="QB_ROW_201260" localSheetId="0" hidden="1">'2023-Responsibilities'!$G$118</definedName>
    <definedName name="QB_ROW_202260" localSheetId="0" hidden="1">'2023-Responsibilities'!$G$39</definedName>
    <definedName name="QB_ROW_203260" localSheetId="0" hidden="1">'2023-Responsibilities'!#REF!</definedName>
    <definedName name="QB_ROW_20331" localSheetId="0" hidden="1">'2023-Responsibilities'!$D$15</definedName>
    <definedName name="QB_ROW_204260" localSheetId="0" hidden="1">'2023-Responsibilities'!#REF!</definedName>
    <definedName name="QB_ROW_21031" localSheetId="0" hidden="1">'2023-Responsibilities'!$D$16</definedName>
    <definedName name="QB_ROW_21331" localSheetId="0" hidden="1">'2023-Responsibilities'!$D$130</definedName>
    <definedName name="QB_ROW_225250" localSheetId="0" hidden="1">'2023-Responsibilities'!$F$12</definedName>
    <definedName name="QB_ROW_238260" localSheetId="0" hidden="1">'2023-Responsibilities'!#REF!</definedName>
    <definedName name="QB_ROW_239260" localSheetId="0" hidden="1">'2023-Responsibilities'!$G$87</definedName>
    <definedName name="QB_ROW_240260" localSheetId="0" hidden="1">'2023-Responsibilities'!#REF!</definedName>
    <definedName name="QB_ROW_241260" localSheetId="0" hidden="1">'2023-Responsibilities'!#REF!</definedName>
    <definedName name="QB_ROW_242260" localSheetId="0" hidden="1">'2023-Responsibilities'!$G$108</definedName>
    <definedName name="QB_ROW_243260" localSheetId="0" hidden="1">'2023-Responsibilities'!$G$109</definedName>
    <definedName name="QB_ROW_244260" localSheetId="0" hidden="1">'2023-Responsibilities'!$G$111</definedName>
    <definedName name="QB_ROW_245260" localSheetId="0" hidden="1">'2023-Responsibilities'!#REF!</definedName>
    <definedName name="QB_ROW_246260" localSheetId="0" hidden="1">'2023-Responsibilities'!$G$117</definedName>
    <definedName name="QB_ROW_254250" localSheetId="0" hidden="1">'2023-Responsibilities'!#REF!</definedName>
    <definedName name="QB_ROW_269260" localSheetId="0" hidden="1">'2023-Responsibilities'!#REF!</definedName>
    <definedName name="QB_ROW_270260" localSheetId="0" hidden="1">'2023-Responsibilities'!$G$54</definedName>
    <definedName name="QB_ROW_271260" localSheetId="0" hidden="1">'2023-Responsibilities'!$G$90</definedName>
    <definedName name="QB_ROW_272260" localSheetId="0" hidden="1">'2023-Responsibilities'!#REF!</definedName>
    <definedName name="QB_ROW_50050" localSheetId="0" hidden="1">'2023-Responsibilities'!$F$36</definedName>
    <definedName name="QB_ROW_50350" localSheetId="0" hidden="1">'2023-Responsibilities'!$F$45</definedName>
    <definedName name="QB_ROW_53040" localSheetId="0" hidden="1">'2023-Responsibilities'!$E$8</definedName>
    <definedName name="QB_ROW_53340" localSheetId="0" hidden="1">'2023-Responsibilities'!$E$14</definedName>
    <definedName name="QB_ROW_54250" localSheetId="0" hidden="1">'2023-Responsibilities'!$F$9</definedName>
    <definedName name="QB_ROW_55250" localSheetId="0" hidden="1">'2023-Responsibilities'!$F$11</definedName>
    <definedName name="QB_ROW_56250" localSheetId="0" hidden="1">'2023-Responsibilities'!$F$13</definedName>
    <definedName name="QB_ROW_57040" localSheetId="0" hidden="1">'2023-Responsibilities'!$E$17</definedName>
    <definedName name="QB_ROW_57340" localSheetId="0" hidden="1">'2023-Responsibilities'!$E$66</definedName>
    <definedName name="QB_ROW_58050" localSheetId="0" hidden="1">'2023-Responsibilities'!$F$18</definedName>
    <definedName name="QB_ROW_58350" localSheetId="0" hidden="1">'2023-Responsibilities'!$F$35</definedName>
    <definedName name="QB_ROW_59260" localSheetId="0" hidden="1">'2023-Responsibilities'!$G$19</definedName>
    <definedName name="QB_ROW_60260" localSheetId="0" hidden="1">'2023-Responsibilities'!$G$37</definedName>
    <definedName name="QB_ROW_61260" localSheetId="0" hidden="1">'2023-Responsibilities'!$G$38</definedName>
    <definedName name="QB_ROW_62260" localSheetId="0" hidden="1">'2023-Responsibilities'!$G$40</definedName>
    <definedName name="QB_ROW_63260" localSheetId="0" hidden="1">'2023-Responsibilities'!$G$41</definedName>
    <definedName name="QB_ROW_64260" localSheetId="0" hidden="1">'2023-Responsibilities'!$G$42</definedName>
    <definedName name="QB_ROW_65260" localSheetId="0" hidden="1">'2023-Responsibilities'!$G$43</definedName>
    <definedName name="QB_ROW_66260" localSheetId="0" hidden="1">'2023-Responsibilities'!$G$44</definedName>
    <definedName name="QB_ROW_67260" localSheetId="0" hidden="1">'2023-Responsibilities'!$G$20</definedName>
    <definedName name="QB_ROW_68260" localSheetId="0" hidden="1">'2023-Responsibilities'!$G$22</definedName>
    <definedName name="QB_ROW_69260" localSheetId="0" hidden="1">'2023-Responsibilities'!$G$24</definedName>
    <definedName name="QB_ROW_70260" localSheetId="0" hidden="1">'2023-Responsibilities'!$G$25</definedName>
    <definedName name="QB_ROW_71260" localSheetId="0" hidden="1">'2023-Responsibilities'!$G$26</definedName>
    <definedName name="QB_ROW_72260" localSheetId="0" hidden="1">'2023-Responsibilities'!$G$27</definedName>
    <definedName name="QB_ROW_73260" localSheetId="0" hidden="1">'2023-Responsibilities'!$G$28</definedName>
    <definedName name="QB_ROW_74260" localSheetId="0" hidden="1">'2023-Responsibilities'!$G$29</definedName>
    <definedName name="QB_ROW_75260" localSheetId="0" hidden="1">'2023-Responsibilities'!$G$30</definedName>
    <definedName name="QB_ROW_76260" localSheetId="0" hidden="1">'2023-Responsibilities'!$G$31</definedName>
    <definedName name="QB_ROW_77260" localSheetId="0" hidden="1">'2023-Responsibilities'!$G$32</definedName>
    <definedName name="QB_ROW_78260" localSheetId="0" hidden="1">'2023-Responsibilities'!$G$33</definedName>
    <definedName name="QB_ROW_79260" localSheetId="0" hidden="1">'2023-Responsibilities'!$G$34</definedName>
    <definedName name="QB_ROW_80050" localSheetId="0" hidden="1">'2023-Responsibilities'!$F$51</definedName>
    <definedName name="QB_ROW_80350" localSheetId="0" hidden="1">'2023-Responsibilities'!$F$60</definedName>
    <definedName name="QB_ROW_81260" localSheetId="0" hidden="1">'2023-Responsibilities'!$G$21</definedName>
    <definedName name="QB_ROW_82260" localSheetId="0" hidden="1">'2023-Responsibilities'!$G$52</definedName>
    <definedName name="QB_ROW_84260" localSheetId="0" hidden="1">'2023-Responsibilities'!$G$53</definedName>
    <definedName name="QB_ROW_85050" localSheetId="0" hidden="1">'2023-Responsibilities'!$F$46</definedName>
    <definedName name="QB_ROW_85350" localSheetId="0" hidden="1">'2023-Responsibilities'!$F$50</definedName>
    <definedName name="QB_ROW_86260" localSheetId="0" hidden="1">'2023-Responsibilities'!$G$47</definedName>
    <definedName name="QB_ROW_86321" localSheetId="0" hidden="1">'2023-Responsibilities'!#REF!</definedName>
    <definedName name="QB_ROW_87260" localSheetId="0" hidden="1">'2023-Responsibilities'!$G$48</definedName>
    <definedName name="QB_ROW_88260" localSheetId="0" hidden="1">'2023-Responsibilities'!$G$49</definedName>
    <definedName name="QB_ROW_89260" localSheetId="0" hidden="1">'2023-Responsibilities'!$G$55</definedName>
    <definedName name="QB_ROW_90260" localSheetId="0" hidden="1">'2023-Responsibilities'!$G$56</definedName>
    <definedName name="QB_ROW_91260" localSheetId="0" hidden="1">'2023-Responsibilities'!$G$58</definedName>
    <definedName name="QB_ROW_92050" localSheetId="0" hidden="1">'2023-Responsibilities'!$F$61</definedName>
    <definedName name="QB_ROW_92350" localSheetId="0" hidden="1">'2023-Responsibilities'!$F$65</definedName>
    <definedName name="QB_ROW_93260" localSheetId="0" hidden="1">'2023-Responsibilities'!$G$62</definedName>
    <definedName name="QB_ROW_94260" localSheetId="0" hidden="1">'2023-Responsibilities'!$G$63</definedName>
    <definedName name="QB_ROW_95260" localSheetId="0" hidden="1">'2023-Responsibilities'!$G$64</definedName>
    <definedName name="QB_ROW_96050" localSheetId="0" hidden="1">'2023-Responsibilities'!$F$68</definedName>
    <definedName name="QB_ROW_96350" localSheetId="0" hidden="1">'2023-Responsibilities'!$F$70</definedName>
    <definedName name="QB_ROW_97040" localSheetId="0" hidden="1">'2023-Responsibilities'!$E$67</definedName>
    <definedName name="QB_ROW_97340" localSheetId="0" hidden="1">'2023-Responsibilities'!$E$128</definedName>
    <definedName name="QB_ROW_98260" localSheetId="0" hidden="1">'2023-Responsibilities'!#REF!</definedName>
    <definedName name="QB_ROW_99260" localSheetId="0" hidden="1">'2023-Responsibilities'!$G$69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8" l="1"/>
  <c r="I127" i="8"/>
  <c r="L126" i="8"/>
  <c r="K126" i="8"/>
  <c r="J125" i="8"/>
  <c r="J127" i="8" s="1"/>
  <c r="L124" i="8"/>
  <c r="K124" i="8"/>
  <c r="H127" i="8"/>
  <c r="J122" i="8"/>
  <c r="I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H122" i="8"/>
  <c r="I113" i="8"/>
  <c r="L112" i="8"/>
  <c r="K112" i="8"/>
  <c r="L111" i="8"/>
  <c r="K111" i="8"/>
  <c r="L110" i="8"/>
  <c r="K110" i="8"/>
  <c r="J109" i="8"/>
  <c r="K109" i="8" s="1"/>
  <c r="J108" i="8"/>
  <c r="L108" i="8" s="1"/>
  <c r="H113" i="8"/>
  <c r="L107" i="8"/>
  <c r="K107" i="8"/>
  <c r="J106" i="8"/>
  <c r="L105" i="8"/>
  <c r="K105" i="8"/>
  <c r="L104" i="8"/>
  <c r="K104" i="8"/>
  <c r="L103" i="8"/>
  <c r="K103" i="8"/>
  <c r="J101" i="8"/>
  <c r="I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J88" i="8"/>
  <c r="I88" i="8"/>
  <c r="L87" i="8"/>
  <c r="K87" i="8"/>
  <c r="L86" i="8"/>
  <c r="K86" i="8"/>
  <c r="L85" i="8"/>
  <c r="K85" i="8"/>
  <c r="L84" i="8"/>
  <c r="K84" i="8"/>
  <c r="L83" i="8"/>
  <c r="H88" i="8"/>
  <c r="L82" i="8"/>
  <c r="K82" i="8"/>
  <c r="I80" i="8"/>
  <c r="L79" i="8"/>
  <c r="K79" i="8"/>
  <c r="L78" i="8"/>
  <c r="K78" i="8"/>
  <c r="J77" i="8"/>
  <c r="J80" i="8" s="1"/>
  <c r="H80" i="8"/>
  <c r="L76" i="8"/>
  <c r="K76" i="8"/>
  <c r="I74" i="8"/>
  <c r="J72" i="8"/>
  <c r="J74" i="8" s="1"/>
  <c r="H74" i="8"/>
  <c r="J70" i="8"/>
  <c r="I70" i="8"/>
  <c r="H70" i="8"/>
  <c r="L69" i="8"/>
  <c r="L70" i="8" s="1"/>
  <c r="K69" i="8"/>
  <c r="K70" i="8" s="1"/>
  <c r="J65" i="8"/>
  <c r="I65" i="8"/>
  <c r="L64" i="8"/>
  <c r="H65" i="8"/>
  <c r="L62" i="8"/>
  <c r="L65" i="8" s="1"/>
  <c r="K62" i="8"/>
  <c r="I60" i="8"/>
  <c r="L59" i="8"/>
  <c r="K59" i="8"/>
  <c r="L58" i="8"/>
  <c r="K58" i="8"/>
  <c r="L57" i="8"/>
  <c r="K57" i="8"/>
  <c r="L56" i="8"/>
  <c r="K56" i="8"/>
  <c r="L55" i="8"/>
  <c r="K55" i="8"/>
  <c r="J54" i="8"/>
  <c r="L54" i="8" s="1"/>
  <c r="L53" i="8"/>
  <c r="K53" i="8"/>
  <c r="L52" i="8"/>
  <c r="K52" i="8"/>
  <c r="H60" i="8"/>
  <c r="J50" i="8"/>
  <c r="I50" i="8"/>
  <c r="L49" i="8"/>
  <c r="K49" i="8"/>
  <c r="L48" i="8"/>
  <c r="K48" i="8"/>
  <c r="L47" i="8"/>
  <c r="K47" i="8"/>
  <c r="I45" i="8"/>
  <c r="L44" i="8"/>
  <c r="K44" i="8"/>
  <c r="L43" i="8"/>
  <c r="K43" i="8"/>
  <c r="J42" i="8"/>
  <c r="L42" i="8" s="1"/>
  <c r="L41" i="8"/>
  <c r="K41" i="8"/>
  <c r="J40" i="8"/>
  <c r="L40" i="8" s="1"/>
  <c r="L39" i="8"/>
  <c r="K39" i="8"/>
  <c r="J38" i="8"/>
  <c r="K38" i="8" s="1"/>
  <c r="H45" i="8"/>
  <c r="I35" i="8"/>
  <c r="L34" i="8"/>
  <c r="K34" i="8"/>
  <c r="L33" i="8"/>
  <c r="K33" i="8"/>
  <c r="L32" i="8"/>
  <c r="K32" i="8"/>
  <c r="L31" i="8"/>
  <c r="K31" i="8"/>
  <c r="L30" i="8"/>
  <c r="K30" i="8"/>
  <c r="J29" i="8"/>
  <c r="K29" i="8" s="1"/>
  <c r="L28" i="8"/>
  <c r="K28" i="8"/>
  <c r="L27" i="8"/>
  <c r="K27" i="8"/>
  <c r="L26" i="8"/>
  <c r="K26" i="8"/>
  <c r="L25" i="8"/>
  <c r="K25" i="8"/>
  <c r="J24" i="8"/>
  <c r="L24" i="8" s="1"/>
  <c r="L23" i="8"/>
  <c r="K23" i="8"/>
  <c r="J22" i="8"/>
  <c r="K22" i="8" s="1"/>
  <c r="L21" i="8"/>
  <c r="K21" i="8"/>
  <c r="J20" i="8"/>
  <c r="L20" i="8" s="1"/>
  <c r="J19" i="8"/>
  <c r="H35" i="8"/>
  <c r="I14" i="8"/>
  <c r="I15" i="8" s="1"/>
  <c r="J13" i="8"/>
  <c r="L13" i="8" s="1"/>
  <c r="J12" i="8"/>
  <c r="K12" i="8" s="1"/>
  <c r="L11" i="8"/>
  <c r="K11" i="8"/>
  <c r="L10" i="8"/>
  <c r="K10" i="8"/>
  <c r="K54" i="8" l="1"/>
  <c r="J60" i="8"/>
  <c r="L109" i="8"/>
  <c r="J113" i="8"/>
  <c r="J128" i="8" s="1"/>
  <c r="J37" i="8"/>
  <c r="J45" i="8" s="1"/>
  <c r="L72" i="8"/>
  <c r="L74" i="8" s="1"/>
  <c r="I66" i="8"/>
  <c r="J35" i="8"/>
  <c r="J66" i="8" s="1"/>
  <c r="J130" i="8" s="1"/>
  <c r="J9" i="8" s="1"/>
  <c r="L38" i="8"/>
  <c r="L60" i="8"/>
  <c r="L88" i="8"/>
  <c r="L12" i="8"/>
  <c r="K24" i="8"/>
  <c r="K50" i="8"/>
  <c r="K13" i="8"/>
  <c r="L29" i="8"/>
  <c r="L50" i="8"/>
  <c r="I128" i="8"/>
  <c r="K40" i="8"/>
  <c r="L101" i="8"/>
  <c r="L122" i="8"/>
  <c r="K60" i="8"/>
  <c r="K65" i="8"/>
  <c r="K122" i="8"/>
  <c r="H101" i="8"/>
  <c r="H128" i="8" s="1"/>
  <c r="K90" i="8"/>
  <c r="K101" i="8" s="1"/>
  <c r="L22" i="8"/>
  <c r="L19" i="8"/>
  <c r="K37" i="8"/>
  <c r="K64" i="8"/>
  <c r="K83" i="8"/>
  <c r="K88" i="8" s="1"/>
  <c r="K106" i="8"/>
  <c r="K19" i="8"/>
  <c r="L37" i="8"/>
  <c r="L45" i="8" s="1"/>
  <c r="L106" i="8"/>
  <c r="L113" i="8" s="1"/>
  <c r="K125" i="8"/>
  <c r="K127" i="8" s="1"/>
  <c r="H14" i="8"/>
  <c r="H15" i="8" s="1"/>
  <c r="L125" i="8"/>
  <c r="L127" i="8" s="1"/>
  <c r="K20" i="8"/>
  <c r="K72" i="8"/>
  <c r="K74" i="8" s="1"/>
  <c r="K42" i="8"/>
  <c r="K77" i="8"/>
  <c r="K80" i="8" s="1"/>
  <c r="L77" i="8"/>
  <c r="L80" i="8" s="1"/>
  <c r="K108" i="8"/>
  <c r="H50" i="8"/>
  <c r="H66" i="8" s="1"/>
  <c r="K113" i="8" l="1"/>
  <c r="L35" i="8"/>
  <c r="L66" i="8" s="1"/>
  <c r="I130" i="8"/>
  <c r="I131" i="8" s="1"/>
  <c r="H130" i="8"/>
  <c r="H131" i="8" s="1"/>
  <c r="L128" i="8"/>
  <c r="L130" i="8" s="1"/>
  <c r="K128" i="8"/>
  <c r="L9" i="8"/>
  <c r="L14" i="8" s="1"/>
  <c r="L15" i="8" s="1"/>
  <c r="K9" i="8"/>
  <c r="K14" i="8" s="1"/>
  <c r="K15" i="8" s="1"/>
  <c r="J14" i="8"/>
  <c r="J15" i="8" s="1"/>
  <c r="J131" i="8" s="1"/>
  <c r="K35" i="8"/>
  <c r="K45" i="8"/>
  <c r="K66" i="8" l="1"/>
  <c r="K130" i="8" s="1"/>
  <c r="K131" i="8" s="1"/>
  <c r="L131" i="8"/>
</calcChain>
</file>

<file path=xl/sharedStrings.xml><?xml version="1.0" encoding="utf-8"?>
<sst xmlns="http://schemas.openxmlformats.org/spreadsheetml/2006/main" count="208" uniqueCount="174">
  <si>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</si>
  <si>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</si>
  <si>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</si>
  <si>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</si>
  <si>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</si>
  <si>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</si>
  <si>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</si>
  <si>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</si>
  <si>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</si>
  <si>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</si>
  <si>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</si>
  <si>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</si>
  <si>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</si>
  <si>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</si>
  <si>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</si>
  <si>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</si>
  <si>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</si>
  <si>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</si>
  <si>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</si>
  <si>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</si>
  <si>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</si>
  <si>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</si>
  <si>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</si>
  <si>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</si>
  <si>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</si>
  <si>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</si>
  <si>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</si>
  <si>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</si>
  <si>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</si>
  <si>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</si>
  <si>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</si>
  <si>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</si>
  <si>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</si>
  <si>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</si>
  <si>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</si>
  <si>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</si>
  <si>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</si>
  <si>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</si>
  <si>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</si>
  <si>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</si>
  <si>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</si>
  <si>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</si>
  <si>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</si>
  <si>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</si>
  <si>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</si>
  <si>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6100570 · Office Supplies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</si>
  <si>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</si>
  <si>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</si>
  <si>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</si>
  <si>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</si>
  <si>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</si>
  <si>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</si>
  <si>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</si>
  <si>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</si>
  <si>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</si>
  <si>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</si>
  <si>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</si>
  <si>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</si>
  <si>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</si>
  <si>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</si>
  <si>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</si>
  <si>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</si>
  <si>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</si>
  <si>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</si>
  <si>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</si>
  <si>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</si>
  <si>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</si>
  <si>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</si>
  <si>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</si>
  <si>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</si>
  <si>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</si>
  <si>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</si>
  <si>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</si>
  <si>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</si>
  <si>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</si>
  <si>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</si>
  <si>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</si>
  <si>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</si>
  <si>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</si>
  <si>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</si>
  <si>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7100710 · Auditorium/Gymnasium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</si>
  <si>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</si>
  <si>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</si>
  <si>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</si>
  <si>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</si>
  <si>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</si>
  <si>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7100591 · New Member Orientation</t>
  </si>
  <si>
    <t>7100580 · Community Events</t>
  </si>
  <si>
    <t>7100800 · Capital Expenditure Replenish</t>
  </si>
  <si>
    <t>7100630 · Funeral Expenses</t>
  </si>
  <si>
    <t>7100210 · Senior/Junior High</t>
  </si>
  <si>
    <t>7100230 · Youth Missions/Impact Week</t>
  </si>
  <si>
    <t>7100403 · Africa-Brockington</t>
  </si>
  <si>
    <t>7100510 · Benevolence-Member</t>
  </si>
  <si>
    <t>7100515 · Benevolence-Nonmember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</si>
  <si>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</si>
  <si>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</si>
  <si>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</si>
  <si>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</si>
  <si>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</si>
  <si>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6100581 · Misc-Not Budgeted</t>
  </si>
  <si>
    <t>6100105 · Telephone/Internet</t>
  </si>
  <si>
    <t>Total 7100170 · Next Gen Ministry</t>
  </si>
  <si>
    <t>6100195 · Janitor Supplies/Cleaning</t>
  </si>
  <si>
    <t>7100170 · Next Gen Ministry</t>
  </si>
  <si>
    <t>7100175 · Next Gen Ministry</t>
  </si>
  <si>
    <t>7100180 · Next Gen Outreach</t>
  </si>
  <si>
    <t>6100170 · Rental House Utility</t>
  </si>
  <si>
    <t>6100690 · Bank/Broker and other Fees</t>
  </si>
  <si>
    <t>7100427 · North City Church/Urban Youth O</t>
  </si>
  <si>
    <t>6100615 · Jefferson B&amp;T Principal</t>
  </si>
  <si>
    <t>6100520 · Web Site / Social Media</t>
  </si>
  <si>
    <t>Budget</t>
  </si>
  <si>
    <t>∆</t>
  </si>
  <si>
    <t>Total</t>
  </si>
  <si>
    <t>2022</t>
  </si>
  <si>
    <t>Change</t>
  </si>
  <si>
    <t>Annual</t>
  </si>
  <si>
    <t>Logan &amp; Emily Whelan</t>
  </si>
  <si>
    <t>Ally Gasser</t>
  </si>
  <si>
    <t>2023</t>
  </si>
  <si>
    <t>2022 Project'd</t>
  </si>
  <si>
    <t>Curriculum Expenses</t>
  </si>
  <si>
    <t>Family Milestones</t>
  </si>
  <si>
    <t>Preschl/Elem Activities</t>
  </si>
  <si>
    <t>Leadership Development</t>
  </si>
  <si>
    <t>VBS</t>
  </si>
  <si>
    <t>Minister Outreach</t>
  </si>
  <si>
    <t>7100320 · 3 &amp; 4 yr olds=&gt;Curriculum Exp</t>
  </si>
  <si>
    <t>7100350 · VBS=&gt;Preschl/Elem Activities</t>
  </si>
  <si>
    <t>7100360 · Family Activt=Leadership Dev</t>
  </si>
  <si>
    <t>7100370 · Children's Worship=&gt;VBS</t>
  </si>
  <si>
    <t>7100341 · 3-5 Qrtly E=&gt;Family Milestones</t>
  </si>
  <si>
    <t>7100430 · Panama=&gt;ACTS Spg Mission</t>
  </si>
  <si>
    <t>Leaders lunches &amp; meetings</t>
  </si>
  <si>
    <t>Student scholarship</t>
  </si>
  <si>
    <t>7100305 · Children Minister shepherding</t>
  </si>
  <si>
    <t>7100231 · Youth Minister Shepherding</t>
  </si>
  <si>
    <t>7100590 · Sr. Minister shepherding</t>
  </si>
  <si>
    <t>Connection Minister Shepherding</t>
  </si>
  <si>
    <t>Includes $2500 Honduras</t>
  </si>
  <si>
    <t>$140 x 12 mos</t>
  </si>
  <si>
    <t>Includes communion servings</t>
  </si>
  <si>
    <t xml:space="preserve"> +7% </t>
  </si>
  <si>
    <t>New Payroll Fees</t>
  </si>
  <si>
    <t xml:space="preserve"> -3% </t>
  </si>
  <si>
    <t>2023 Budget</t>
  </si>
  <si>
    <t>2022 Budget</t>
  </si>
  <si>
    <t xml:space="preserve">Year vs Year </t>
  </si>
  <si>
    <t>2023 Final</t>
  </si>
  <si>
    <t xml:space="preserve"> MX Body</t>
  </si>
  <si>
    <t xml:space="preserve"> Finance Cmte</t>
  </si>
  <si>
    <t xml:space="preserve"> Bldg Cmte</t>
  </si>
  <si>
    <t>Jeff Kryder</t>
  </si>
  <si>
    <t>Bret Blackford</t>
  </si>
  <si>
    <t>Jeremy Picker</t>
  </si>
  <si>
    <t>Nathan Strickland</t>
  </si>
  <si>
    <t>Jeremiah Haywood</t>
  </si>
  <si>
    <t xml:space="preserve"> Missions Cmte (Jeff McGlawn)</t>
  </si>
  <si>
    <t>Dave Weiler</t>
  </si>
  <si>
    <t>Barb Eichele</t>
  </si>
  <si>
    <t>Fredy Griffith</t>
  </si>
  <si>
    <t>Steve Jones</t>
  </si>
  <si>
    <t>Becky Kryder</t>
  </si>
  <si>
    <t>Dale Simpson</t>
  </si>
  <si>
    <t>Elizabeth M</t>
  </si>
  <si>
    <t>Eric McPherson</t>
  </si>
  <si>
    <t>Collins C / Ben M</t>
  </si>
  <si>
    <t>Bret B / Jerry M</t>
  </si>
  <si>
    <t xml:space="preserve">  ??? / Fin Cmte</t>
  </si>
  <si>
    <t>Actual</t>
  </si>
  <si>
    <t>Approved</t>
  </si>
  <si>
    <t xml:space="preserve"> Responsibility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</si>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</sst>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,##0.00;\-#,##0.00"/>
  </numFmts>
  <fonts count="2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0070C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FF0000"/>
      <name val="Arial"/>
      <family val="2"/>
    </font>
    <font>
      <b/>
      <strike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7D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9" fontId="2" fillId="0" borderId="0" xfId="0" applyNumberFormat="1" applyFont="1"/>
    <xf numFmtId="40" fontId="0" fillId="0" borderId="0" xfId="0" applyNumberFormat="1"/>
    <xf numFmtId="49" fontId="1" fillId="2" borderId="0" xfId="0" applyNumberFormat="1" applyFont="1" applyFill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9" fontId="1" fillId="6" borderId="0" xfId="0" applyNumberFormat="1" applyFont="1" applyFill="1"/>
    <xf numFmtId="164" fontId="2" fillId="0" borderId="0" xfId="0" applyNumberFormat="1" applyFont="1"/>
    <xf numFmtId="0" fontId="1" fillId="0" borderId="0" xfId="0" quotePrefix="1" applyFont="1"/>
    <xf numFmtId="0" fontId="3" fillId="0" borderId="0" xfId="0" applyFont="1"/>
    <xf numFmtId="8" fontId="1" fillId="0" borderId="0" xfId="0" applyNumberFormat="1" applyFont="1" applyAlignment="1">
      <alignment horizontal="left"/>
    </xf>
    <xf numFmtId="6" fontId="1" fillId="0" borderId="0" xfId="0" applyNumberFormat="1" applyFont="1"/>
    <xf numFmtId="49" fontId="1" fillId="7" borderId="0" xfId="0" applyNumberFormat="1" applyFont="1" applyFill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9" borderId="0" xfId="0" applyNumberFormat="1" applyFont="1" applyFill="1"/>
    <xf numFmtId="3" fontId="2" fillId="9" borderId="1" xfId="0" applyNumberFormat="1" applyFont="1" applyFill="1" applyBorder="1"/>
    <xf numFmtId="40" fontId="7" fillId="0" borderId="0" xfId="0" applyNumberFormat="1" applyFont="1"/>
    <xf numFmtId="0" fontId="7" fillId="0" borderId="0" xfId="0" applyFont="1"/>
    <xf numFmtId="2" fontId="8" fillId="0" borderId="0" xfId="0" applyNumberFormat="1" applyFont="1"/>
    <xf numFmtId="3" fontId="0" fillId="0" borderId="0" xfId="0" applyNumberFormat="1"/>
    <xf numFmtId="3" fontId="2" fillId="4" borderId="2" xfId="0" applyNumberFormat="1" applyFont="1" applyFill="1" applyBorder="1"/>
    <xf numFmtId="3" fontId="2" fillId="5" borderId="3" xfId="0" applyNumberFormat="1" applyFont="1" applyFill="1" applyBorder="1"/>
    <xf numFmtId="3" fontId="2" fillId="4" borderId="0" xfId="0" applyNumberFormat="1" applyFont="1" applyFill="1"/>
    <xf numFmtId="3" fontId="2" fillId="4" borderId="3" xfId="0" applyNumberFormat="1" applyFont="1" applyFill="1" applyBorder="1"/>
    <xf numFmtId="3" fontId="2" fillId="4" borderId="1" xfId="0" applyNumberFormat="1" applyFont="1" applyFill="1" applyBorder="1"/>
    <xf numFmtId="3" fontId="2" fillId="7" borderId="3" xfId="0" applyNumberFormat="1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3" borderId="2" xfId="0" applyNumberFormat="1" applyFont="1" applyFill="1" applyBorder="1"/>
    <xf numFmtId="3" fontId="1" fillId="5" borderId="4" xfId="0" applyNumberFormat="1" applyFont="1" applyFill="1" applyBorder="1"/>
    <xf numFmtId="49" fontId="1" fillId="11" borderId="0" xfId="0" applyNumberFormat="1" applyFont="1" applyFill="1" applyAlignment="1">
      <alignment horizontal="center"/>
    </xf>
    <xf numFmtId="38" fontId="2" fillId="4" borderId="0" xfId="0" applyNumberFormat="1" applyFont="1" applyFill="1"/>
    <xf numFmtId="38" fontId="2" fillId="0" borderId="0" xfId="0" applyNumberFormat="1" applyFont="1"/>
    <xf numFmtId="38" fontId="2" fillId="4" borderId="1" xfId="0" applyNumberFormat="1" applyFont="1" applyFill="1" applyBorder="1"/>
    <xf numFmtId="38" fontId="2" fillId="7" borderId="1" xfId="0" applyNumberFormat="1" applyFont="1" applyFill="1" applyBorder="1"/>
    <xf numFmtId="38" fontId="2" fillId="7" borderId="3" xfId="0" applyNumberFormat="1" applyFont="1" applyFill="1" applyBorder="1"/>
    <xf numFmtId="38" fontId="1" fillId="5" borderId="4" xfId="0" applyNumberFormat="1" applyFont="1" applyFill="1" applyBorder="1"/>
    <xf numFmtId="38" fontId="0" fillId="2" borderId="0" xfId="0" applyNumberFormat="1" applyFill="1"/>
    <xf numFmtId="3" fontId="2" fillId="13" borderId="0" xfId="0" applyNumberFormat="1" applyFont="1" applyFill="1"/>
    <xf numFmtId="3" fontId="2" fillId="13" borderId="1" xfId="0" applyNumberFormat="1" applyFont="1" applyFill="1" applyBorder="1"/>
    <xf numFmtId="3" fontId="2" fillId="12" borderId="1" xfId="0" applyNumberFormat="1" applyFont="1" applyFill="1" applyBorder="1"/>
    <xf numFmtId="3" fontId="2" fillId="12" borderId="0" xfId="0" applyNumberFormat="1" applyFont="1" applyFill="1"/>
    <xf numFmtId="38" fontId="7" fillId="10" borderId="0" xfId="0" applyNumberFormat="1" applyFont="1" applyFill="1"/>
    <xf numFmtId="38" fontId="7" fillId="10" borderId="1" xfId="0" applyNumberFormat="1" applyFont="1" applyFill="1" applyBorder="1"/>
    <xf numFmtId="49" fontId="17" fillId="0" borderId="0" xfId="0" applyNumberFormat="1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38" fontId="2" fillId="4" borderId="2" xfId="0" applyNumberFormat="1" applyFont="1" applyFill="1" applyBorder="1"/>
    <xf numFmtId="38" fontId="2" fillId="5" borderId="3" xfId="0" applyNumberFormat="1" applyFont="1" applyFill="1" applyBorder="1"/>
    <xf numFmtId="38" fontId="7" fillId="8" borderId="0" xfId="0" applyNumberFormat="1" applyFont="1" applyFill="1"/>
    <xf numFmtId="38" fontId="7" fillId="5" borderId="3" xfId="0" applyNumberFormat="1" applyFont="1" applyFill="1" applyBorder="1"/>
    <xf numFmtId="38" fontId="7" fillId="0" borderId="0" xfId="0" applyNumberFormat="1" applyFont="1"/>
    <xf numFmtId="38" fontId="7" fillId="8" borderId="1" xfId="0" applyNumberFormat="1" applyFont="1" applyFill="1" applyBorder="1"/>
    <xf numFmtId="38" fontId="7" fillId="4" borderId="0" xfId="0" applyNumberFormat="1" applyFont="1" applyFill="1"/>
    <xf numFmtId="38" fontId="7" fillId="4" borderId="1" xfId="0" applyNumberFormat="1" applyFont="1" applyFill="1" applyBorder="1"/>
    <xf numFmtId="38" fontId="7" fillId="7" borderId="1" xfId="0" applyNumberFormat="1" applyFont="1" applyFill="1" applyBorder="1"/>
    <xf numFmtId="38" fontId="7" fillId="3" borderId="1" xfId="0" applyNumberFormat="1" applyFont="1" applyFill="1" applyBorder="1"/>
    <xf numFmtId="38" fontId="7" fillId="5" borderId="4" xfId="0" applyNumberFormat="1" applyFont="1" applyFill="1" applyBorder="1"/>
    <xf numFmtId="3" fontId="8" fillId="0" borderId="0" xfId="0" applyNumberFormat="1" applyFont="1"/>
    <xf numFmtId="49" fontId="20" fillId="0" borderId="0" xfId="0" applyNumberFormat="1" applyFont="1"/>
    <xf numFmtId="49" fontId="21" fillId="0" borderId="0" xfId="0" applyNumberFormat="1" applyFont="1"/>
    <xf numFmtId="9" fontId="1" fillId="0" borderId="0" xfId="0" applyNumberFormat="1" applyFont="1"/>
    <xf numFmtId="49" fontId="22" fillId="0" borderId="0" xfId="0" applyNumberFormat="1" applyFont="1"/>
    <xf numFmtId="49" fontId="11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164" fontId="2" fillId="0" borderId="0" xfId="0" quotePrefix="1" applyNumberFormat="1" applyFont="1" applyAlignment="1">
      <alignment horizontal="right"/>
    </xf>
    <xf numFmtId="164" fontId="24" fillId="0" borderId="0" xfId="0" quotePrefix="1" applyNumberFormat="1" applyFont="1" applyAlignment="1">
      <alignment horizontal="right"/>
    </xf>
    <xf numFmtId="0" fontId="23" fillId="0" borderId="0" xfId="0" applyFont="1"/>
    <xf numFmtId="49" fontId="1" fillId="0" borderId="0" xfId="0" quotePrefix="1" applyNumberFormat="1" applyFont="1"/>
    <xf numFmtId="39" fontId="1" fillId="0" borderId="0" xfId="0" applyNumberFormat="1" applyFont="1" applyAlignment="1">
      <alignment horizontal="center"/>
    </xf>
    <xf numFmtId="6" fontId="2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7D0"/>
      <color rgb="FFFCE0C4"/>
      <color rgb="FFFCDBBA"/>
      <color rgb="FFFCD5A2"/>
      <color rgb="FFCFE3BD"/>
      <color rgb="FFFBE0C9"/>
      <color rgb="FFC5E789"/>
      <color rgb="FFDCFCD0"/>
      <color rgb="FFCCFFCC"/>
      <color rgb="FFFAD3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CE1D87-C623-41D3-AC28-ACCC81D6E3C6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E56E39-7F4D-42D3-8CB4-B115D8528B80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4" name="FILTER" hidden="1">
          <a:extLst>
            <a:ext uri="{FF2B5EF4-FFF2-40B4-BE49-F238E27FC236}">
              <a16:creationId xmlns:a16="http://schemas.microsoft.com/office/drawing/2014/main" id="{CDFE3B85-EC22-4CDA-891E-762AAA48B9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5" name="HEADER" hidden="1">
          <a:extLst>
            <a:ext uri="{FF2B5EF4-FFF2-40B4-BE49-F238E27FC236}">
              <a16:creationId xmlns:a16="http://schemas.microsoft.com/office/drawing/2014/main" id="{D029DDB1-F33B-4C7C-8162-46E9668EEA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AF52-192B-4B8F-A07B-B69E126893DE}">
  <dimension ref="A1:R154"/>
  <sheetViews>
    <sheetView tabSelected="1" zoomScaleNormal="100" workbookViewId="0">
      <pane xSplit="7" ySplit="4" topLeftCell="H5" activePane="bottomRight" state="frozenSplit"/>
      <selection pane="topRight" activeCell="H1" sqref="H1"/>
      <selection pane="bottomLeft" activeCell="A3" sqref="A3"/>
      <selection pane="bottomRight" activeCell="R4" sqref="R4"/>
    </sheetView>
  </sheetViews>
  <sheetFormatPr defaultRowHeight="15" x14ac:dyDescent="0.25"/>
  <cols>
    <col min="1" max="6" width="0.85546875" style="4" customWidth="1"/>
    <col min="7" max="7" width="30.28515625" style="4" customWidth="1"/>
    <col min="8" max="10" width="9.7109375" customWidth="1"/>
    <col min="11" max="12" width="9.7109375" hidden="1" customWidth="1"/>
    <col min="13" max="13" width="2.140625" hidden="1" customWidth="1"/>
    <col min="14" max="14" width="1.7109375" hidden="1" customWidth="1"/>
    <col min="15" max="15" width="5.85546875" hidden="1" customWidth="1"/>
    <col min="16" max="16" width="0" hidden="1" customWidth="1"/>
    <col min="17" max="17" width="28.5703125" bestFit="1" customWidth="1"/>
    <col min="18" max="18" width="1.5703125" bestFit="1" customWidth="1"/>
  </cols>
  <sheetData>
    <row r="1" spans="1:18" ht="12" customHeight="1" x14ac:dyDescent="0.25">
      <c r="A1" s="1"/>
      <c r="B1" s="1"/>
      <c r="C1" s="1"/>
      <c r="D1" s="1"/>
      <c r="E1" s="1"/>
      <c r="F1" s="1"/>
      <c r="G1" s="87" t="s">
        <v>149</v>
      </c>
      <c r="H1" s="20"/>
      <c r="I1" s="21"/>
      <c r="J1" s="21"/>
      <c r="K1" s="22" t="s">
        <v>113</v>
      </c>
      <c r="L1" s="22" t="s">
        <v>113</v>
      </c>
      <c r="N1" s="18"/>
      <c r="O1" s="19"/>
    </row>
    <row r="2" spans="1:18" ht="12" customHeight="1" x14ac:dyDescent="0.25">
      <c r="A2" s="1"/>
      <c r="B2" s="1"/>
      <c r="C2" s="1"/>
      <c r="D2" s="1"/>
      <c r="E2" s="1"/>
      <c r="F2" s="1"/>
      <c r="G2" s="1" t="s">
        <v>148</v>
      </c>
      <c r="H2" s="23" t="s">
        <v>114</v>
      </c>
      <c r="I2" s="23" t="s">
        <v>115</v>
      </c>
      <c r="J2" s="81" t="s">
        <v>120</v>
      </c>
      <c r="K2" s="18" t="s">
        <v>116</v>
      </c>
      <c r="L2" s="18" t="s">
        <v>116</v>
      </c>
      <c r="N2" s="18"/>
      <c r="O2" s="19"/>
    </row>
    <row r="3" spans="1:18" ht="12" customHeight="1" x14ac:dyDescent="0.25">
      <c r="A3" s="1"/>
      <c r="B3" s="1"/>
      <c r="C3" s="1"/>
      <c r="D3" s="1"/>
      <c r="E3" s="1"/>
      <c r="F3" s="1"/>
      <c r="G3" s="1"/>
      <c r="H3" s="63" t="s">
        <v>170</v>
      </c>
      <c r="I3" s="18" t="s">
        <v>117</v>
      </c>
      <c r="J3" s="82" t="s">
        <v>112</v>
      </c>
      <c r="K3" s="24" t="s">
        <v>121</v>
      </c>
      <c r="L3" s="25" t="s">
        <v>147</v>
      </c>
      <c r="N3" s="18"/>
      <c r="O3" s="19"/>
      <c r="Q3" t="s">
        <v>172</v>
      </c>
      <c r="R3" t="s">
        <v>173</v>
      </c>
    </row>
    <row r="4" spans="1:18" s="3" customFormat="1" ht="12" customHeight="1" thickBot="1" x14ac:dyDescent="0.3">
      <c r="A4" s="2"/>
      <c r="B4" s="2"/>
      <c r="C4" s="2"/>
      <c r="D4" s="2"/>
      <c r="E4" s="2"/>
      <c r="F4" s="2"/>
      <c r="G4" s="2"/>
      <c r="H4" s="26" t="s">
        <v>115</v>
      </c>
      <c r="I4" s="64" t="s">
        <v>112</v>
      </c>
      <c r="J4" s="83" t="s">
        <v>171</v>
      </c>
      <c r="K4" s="27" t="s">
        <v>146</v>
      </c>
      <c r="L4" s="27" t="s">
        <v>146</v>
      </c>
      <c r="O4" s="2"/>
    </row>
    <row r="5" spans="1:18" ht="14.85" customHeight="1" x14ac:dyDescent="0.25">
      <c r="A5" s="1"/>
      <c r="B5" s="1" t="s">
        <v>0</v>
      </c>
      <c r="C5" s="1"/>
      <c r="D5" s="1"/>
      <c r="E5" s="1"/>
      <c r="F5" s="1"/>
      <c r="G5" s="1"/>
      <c r="H5" s="5"/>
      <c r="I5" s="12"/>
      <c r="J5" s="12"/>
      <c r="K5" s="12"/>
      <c r="N5" s="1"/>
      <c r="O5" s="1"/>
    </row>
    <row r="6" spans="1:18" ht="9.9499999999999993" customHeight="1" x14ac:dyDescent="0.25">
      <c r="A6" s="1"/>
      <c r="B6" s="1"/>
      <c r="C6" s="1"/>
      <c r="D6" s="1"/>
      <c r="E6" s="1"/>
      <c r="F6" s="1"/>
      <c r="G6" s="1"/>
      <c r="H6" s="5"/>
      <c r="I6" s="12"/>
      <c r="J6" s="12"/>
      <c r="K6" s="12"/>
      <c r="N6" s="1"/>
      <c r="O6" s="1"/>
    </row>
    <row r="7" spans="1:18" ht="14.1" customHeight="1" x14ac:dyDescent="0.25">
      <c r="A7" s="1"/>
      <c r="B7" s="1"/>
      <c r="C7" s="1"/>
      <c r="D7" s="1" t="s">
        <v>1</v>
      </c>
      <c r="E7" s="1"/>
      <c r="F7" s="1"/>
      <c r="G7" s="1"/>
      <c r="H7" s="88"/>
      <c r="I7" s="88"/>
      <c r="J7" s="88"/>
      <c r="K7" s="88"/>
      <c r="L7" s="88"/>
      <c r="N7" s="1"/>
      <c r="O7" s="1"/>
    </row>
    <row r="8" spans="1:18" ht="14.85" customHeight="1" x14ac:dyDescent="0.25">
      <c r="A8" s="1"/>
      <c r="B8" s="1"/>
      <c r="C8" s="1"/>
      <c r="D8" s="1"/>
      <c r="E8" s="1" t="s">
        <v>2</v>
      </c>
      <c r="F8" s="1"/>
      <c r="G8" s="1"/>
      <c r="H8" s="12"/>
      <c r="I8" s="12"/>
      <c r="K8" s="84" t="s">
        <v>143</v>
      </c>
      <c r="L8" s="85" t="s">
        <v>145</v>
      </c>
      <c r="N8" s="1"/>
      <c r="O8" s="1"/>
    </row>
    <row r="9" spans="1:18" ht="14.85" customHeight="1" x14ac:dyDescent="0.25">
      <c r="A9" s="1"/>
      <c r="B9" s="1"/>
      <c r="C9" s="1"/>
      <c r="D9" s="1"/>
      <c r="E9" s="1"/>
      <c r="F9" s="1" t="s">
        <v>3</v>
      </c>
      <c r="G9" s="1"/>
      <c r="H9" s="57">
        <v>736570</v>
      </c>
      <c r="I9" s="33">
        <v>813000</v>
      </c>
      <c r="J9" s="60">
        <f>J130-(J11+J12+J13)</f>
        <v>789698</v>
      </c>
      <c r="K9" s="61">
        <f>+J9-H9</f>
        <v>53128</v>
      </c>
      <c r="L9" s="67">
        <f>+J9-I9</f>
        <v>-23302</v>
      </c>
      <c r="N9" s="1"/>
      <c r="O9" s="1"/>
      <c r="Q9" t="s">
        <v>150</v>
      </c>
    </row>
    <row r="10" spans="1:18" ht="14.85" customHeight="1" x14ac:dyDescent="0.25">
      <c r="A10" s="1"/>
      <c r="B10" s="1"/>
      <c r="C10" s="1"/>
      <c r="D10" s="1"/>
      <c r="E10" s="1"/>
      <c r="F10" s="1" t="s">
        <v>96</v>
      </c>
      <c r="G10" s="1"/>
      <c r="H10" s="57">
        <v>0</v>
      </c>
      <c r="I10" s="33"/>
      <c r="J10" s="60"/>
      <c r="K10" s="61">
        <f>+J10-H10</f>
        <v>0</v>
      </c>
      <c r="L10" s="67">
        <f>+J10-I10</f>
        <v>0</v>
      </c>
      <c r="N10" s="1"/>
      <c r="O10" s="1"/>
    </row>
    <row r="11" spans="1:18" ht="14.85" customHeight="1" x14ac:dyDescent="0.25">
      <c r="A11" s="1"/>
      <c r="B11" s="1"/>
      <c r="C11" s="1"/>
      <c r="D11" s="1"/>
      <c r="E11" s="1"/>
      <c r="F11" s="1" t="s">
        <v>4</v>
      </c>
      <c r="G11" s="1"/>
      <c r="H11" s="57">
        <v>1050</v>
      </c>
      <c r="I11" s="33">
        <v>400</v>
      </c>
      <c r="J11" s="60">
        <v>380</v>
      </c>
      <c r="K11" s="61">
        <f>+J11-H11</f>
        <v>-670</v>
      </c>
      <c r="L11" s="67">
        <f>+J11-I11</f>
        <v>-20</v>
      </c>
      <c r="N11" s="1"/>
      <c r="O11" s="1"/>
      <c r="Q11" t="s">
        <v>151</v>
      </c>
    </row>
    <row r="12" spans="1:18" ht="14.85" customHeight="1" x14ac:dyDescent="0.25">
      <c r="A12" s="1"/>
      <c r="B12" s="1"/>
      <c r="C12" s="1"/>
      <c r="D12" s="1"/>
      <c r="E12" s="1"/>
      <c r="F12" s="1" t="s">
        <v>5</v>
      </c>
      <c r="G12" s="1"/>
      <c r="H12" s="57">
        <v>1978</v>
      </c>
      <c r="I12" s="33">
        <v>5800</v>
      </c>
      <c r="J12" s="60">
        <f>5510-3010</f>
        <v>2500</v>
      </c>
      <c r="K12" s="61">
        <f>+J12-H12</f>
        <v>522</v>
      </c>
      <c r="L12" s="67">
        <f>+J12-I12</f>
        <v>-3300</v>
      </c>
      <c r="N12" s="1"/>
      <c r="O12" s="1"/>
      <c r="Q12" t="s">
        <v>151</v>
      </c>
    </row>
    <row r="13" spans="1:18" ht="14.85" customHeight="1" thickBot="1" x14ac:dyDescent="0.3">
      <c r="A13" s="1"/>
      <c r="B13" s="1"/>
      <c r="C13" s="1"/>
      <c r="D13" s="1"/>
      <c r="E13" s="1"/>
      <c r="F13" s="1" t="s">
        <v>6</v>
      </c>
      <c r="G13" s="1"/>
      <c r="H13" s="57">
        <v>33600</v>
      </c>
      <c r="I13" s="33">
        <v>33600</v>
      </c>
      <c r="J13" s="59">
        <f>1450*12*2</f>
        <v>34800</v>
      </c>
      <c r="K13" s="61">
        <f>+J13-H13</f>
        <v>1200</v>
      </c>
      <c r="L13" s="67">
        <f>+J13-I13</f>
        <v>1200</v>
      </c>
      <c r="N13" s="1"/>
      <c r="O13" s="1"/>
      <c r="Q13" t="s">
        <v>151</v>
      </c>
    </row>
    <row r="14" spans="1:18" ht="14.85" customHeight="1" thickBot="1" x14ac:dyDescent="0.3">
      <c r="A14" s="1"/>
      <c r="B14" s="9"/>
      <c r="C14" s="9"/>
      <c r="D14" s="9"/>
      <c r="E14" s="9" t="s">
        <v>7</v>
      </c>
      <c r="F14" s="9"/>
      <c r="G14" s="9"/>
      <c r="H14" s="39">
        <f t="shared" ref="H14:L14" si="0">ROUND(SUM(H8:H13),5)</f>
        <v>773198</v>
      </c>
      <c r="I14" s="39">
        <f t="shared" si="0"/>
        <v>852800</v>
      </c>
      <c r="J14" s="41">
        <f t="shared" si="0"/>
        <v>827378</v>
      </c>
      <c r="K14" s="65">
        <f t="shared" si="0"/>
        <v>54180</v>
      </c>
      <c r="L14" s="65">
        <f t="shared" si="0"/>
        <v>-25422</v>
      </c>
      <c r="N14" s="1"/>
      <c r="O14" s="1"/>
    </row>
    <row r="15" spans="1:18" ht="14.85" customHeight="1" thickBot="1" x14ac:dyDescent="0.3">
      <c r="A15" s="1"/>
      <c r="B15" s="10"/>
      <c r="C15" s="10"/>
      <c r="D15" s="10" t="s">
        <v>8</v>
      </c>
      <c r="E15" s="10"/>
      <c r="F15" s="10"/>
      <c r="G15" s="10"/>
      <c r="H15" s="40">
        <f t="shared" ref="H15:L15" si="1">ROUND(H14,5)</f>
        <v>773198</v>
      </c>
      <c r="I15" s="40">
        <f t="shared" si="1"/>
        <v>852800</v>
      </c>
      <c r="J15" s="40">
        <f t="shared" si="1"/>
        <v>827378</v>
      </c>
      <c r="K15" s="66">
        <f t="shared" si="1"/>
        <v>54180</v>
      </c>
      <c r="L15" s="68">
        <f t="shared" si="1"/>
        <v>-25422</v>
      </c>
      <c r="N15" s="1"/>
      <c r="O15" s="1"/>
    </row>
    <row r="16" spans="1:18" ht="17.25" customHeight="1" x14ac:dyDescent="0.25">
      <c r="A16" s="1"/>
      <c r="B16" s="1"/>
      <c r="C16" s="1"/>
      <c r="D16" s="1" t="s">
        <v>9</v>
      </c>
      <c r="E16" s="1"/>
      <c r="F16" s="1"/>
      <c r="G16" s="1"/>
      <c r="H16" s="32"/>
      <c r="I16" s="32"/>
      <c r="J16" s="32"/>
      <c r="K16" s="51"/>
      <c r="L16" s="69"/>
      <c r="N16" s="1"/>
      <c r="O16" s="1"/>
    </row>
    <row r="17" spans="1:17" ht="14.85" customHeight="1" x14ac:dyDescent="0.25">
      <c r="A17" s="1"/>
      <c r="B17" s="1"/>
      <c r="C17" s="1"/>
      <c r="D17" s="1"/>
      <c r="E17" s="1" t="s">
        <v>10</v>
      </c>
      <c r="F17" s="1"/>
      <c r="G17" s="1"/>
      <c r="H17" s="32"/>
      <c r="I17" s="32"/>
      <c r="J17" s="32"/>
      <c r="K17" s="51"/>
      <c r="L17" s="69"/>
      <c r="N17" s="1"/>
      <c r="O17" s="1"/>
    </row>
    <row r="18" spans="1:17" ht="14.85" customHeight="1" x14ac:dyDescent="0.25">
      <c r="A18" s="1"/>
      <c r="B18" s="1"/>
      <c r="C18" s="1"/>
      <c r="D18" s="1"/>
      <c r="E18" s="1"/>
      <c r="F18" s="1" t="s">
        <v>11</v>
      </c>
      <c r="G18" s="1"/>
      <c r="H18" s="32"/>
      <c r="I18" s="32"/>
      <c r="J18" s="32"/>
      <c r="K18" s="51"/>
      <c r="L18" s="69"/>
      <c r="N18" s="1"/>
      <c r="O18" s="1"/>
    </row>
    <row r="19" spans="1:17" ht="14.85" customHeight="1" x14ac:dyDescent="0.25">
      <c r="A19" s="1"/>
      <c r="B19" s="1"/>
      <c r="C19" s="1"/>
      <c r="D19" s="1"/>
      <c r="E19" s="1"/>
      <c r="F19" s="1"/>
      <c r="G19" s="1" t="s">
        <v>12</v>
      </c>
      <c r="H19" s="57">
        <v>11384</v>
      </c>
      <c r="I19" s="33">
        <v>12000</v>
      </c>
      <c r="J19" s="60">
        <f>11400*1.1</f>
        <v>12540.000000000002</v>
      </c>
      <c r="K19" s="61">
        <f t="shared" ref="K19:K34" si="2">+J19-H19</f>
        <v>1156.0000000000018</v>
      </c>
      <c r="L19" s="67">
        <f t="shared" ref="L19:L34" si="3">+J19-I19</f>
        <v>540.00000000000182</v>
      </c>
      <c r="N19" s="1"/>
      <c r="O19" s="79"/>
    </row>
    <row r="20" spans="1:17" ht="14.85" customHeight="1" x14ac:dyDescent="0.25">
      <c r="A20" s="1"/>
      <c r="B20" s="1"/>
      <c r="C20" s="1"/>
      <c r="D20" s="1"/>
      <c r="E20" s="1"/>
      <c r="F20" s="1"/>
      <c r="G20" s="1" t="s">
        <v>13</v>
      </c>
      <c r="H20" s="57">
        <v>4857</v>
      </c>
      <c r="I20" s="33">
        <v>5000</v>
      </c>
      <c r="J20" s="60">
        <f>5500*1.1</f>
        <v>6050.0000000000009</v>
      </c>
      <c r="K20" s="61">
        <f t="shared" si="2"/>
        <v>1193.0000000000009</v>
      </c>
      <c r="L20" s="67">
        <f t="shared" si="3"/>
        <v>1050.0000000000009</v>
      </c>
      <c r="N20" s="1"/>
      <c r="O20" s="79"/>
    </row>
    <row r="21" spans="1:17" ht="14.85" customHeight="1" x14ac:dyDescent="0.25">
      <c r="A21" s="1"/>
      <c r="B21" s="1"/>
      <c r="C21" s="1"/>
      <c r="D21" s="1"/>
      <c r="E21" s="1"/>
      <c r="F21" s="1"/>
      <c r="G21" s="1" t="s">
        <v>101</v>
      </c>
      <c r="H21" s="57">
        <v>3657</v>
      </c>
      <c r="I21" s="33">
        <v>2600</v>
      </c>
      <c r="J21" s="60">
        <v>2700</v>
      </c>
      <c r="K21" s="61">
        <f t="shared" si="2"/>
        <v>-957</v>
      </c>
      <c r="L21" s="67">
        <f t="shared" si="3"/>
        <v>100</v>
      </c>
      <c r="N21" s="1"/>
      <c r="O21" s="79"/>
    </row>
    <row r="22" spans="1:17" ht="14.85" customHeight="1" x14ac:dyDescent="0.25">
      <c r="A22" s="1"/>
      <c r="B22" s="1"/>
      <c r="C22" s="1"/>
      <c r="D22" s="1"/>
      <c r="E22" s="1"/>
      <c r="F22" s="1"/>
      <c r="G22" s="1" t="s">
        <v>14</v>
      </c>
      <c r="H22" s="57">
        <v>740</v>
      </c>
      <c r="I22" s="33">
        <v>1000</v>
      </c>
      <c r="J22" s="60">
        <f>900*1.1</f>
        <v>990.00000000000011</v>
      </c>
      <c r="K22" s="61">
        <f t="shared" si="2"/>
        <v>250.00000000000011</v>
      </c>
      <c r="L22" s="67">
        <f t="shared" si="3"/>
        <v>-9.9999999999998863</v>
      </c>
      <c r="N22" s="1"/>
      <c r="O22" s="79"/>
    </row>
    <row r="23" spans="1:17" ht="14.85" customHeight="1" x14ac:dyDescent="0.25">
      <c r="A23" s="1"/>
      <c r="B23" s="1"/>
      <c r="C23" s="1"/>
      <c r="D23" s="1"/>
      <c r="E23" s="1"/>
      <c r="F23" s="1"/>
      <c r="G23" s="1" t="s">
        <v>15</v>
      </c>
      <c r="H23" s="57">
        <v>774</v>
      </c>
      <c r="I23" s="33">
        <v>2000</v>
      </c>
      <c r="J23" s="60">
        <v>1000</v>
      </c>
      <c r="K23" s="61">
        <f t="shared" si="2"/>
        <v>226</v>
      </c>
      <c r="L23" s="67">
        <f t="shared" si="3"/>
        <v>-1000</v>
      </c>
      <c r="N23" s="1"/>
      <c r="O23" s="79"/>
    </row>
    <row r="24" spans="1:17" ht="14.85" customHeight="1" x14ac:dyDescent="0.25">
      <c r="A24" s="1"/>
      <c r="B24" s="1"/>
      <c r="C24" s="1"/>
      <c r="D24" s="1"/>
      <c r="E24" s="1"/>
      <c r="F24" s="1"/>
      <c r="G24" s="1" t="s">
        <v>16</v>
      </c>
      <c r="H24" s="57">
        <v>976</v>
      </c>
      <c r="I24" s="33">
        <v>1000</v>
      </c>
      <c r="J24" s="60">
        <f>1000*1.1</f>
        <v>1100</v>
      </c>
      <c r="K24" s="61">
        <f t="shared" si="2"/>
        <v>124</v>
      </c>
      <c r="L24" s="67">
        <f t="shared" si="3"/>
        <v>100</v>
      </c>
      <c r="N24" s="1"/>
      <c r="O24" s="79"/>
    </row>
    <row r="25" spans="1:17" ht="14.85" customHeight="1" x14ac:dyDescent="0.25">
      <c r="A25" s="1"/>
      <c r="B25" s="1"/>
      <c r="C25" s="1"/>
      <c r="D25" s="1"/>
      <c r="E25" s="1"/>
      <c r="F25" s="1"/>
      <c r="G25" s="1" t="s">
        <v>17</v>
      </c>
      <c r="H25" s="57">
        <v>699</v>
      </c>
      <c r="I25" s="33">
        <v>750</v>
      </c>
      <c r="J25" s="60">
        <v>800</v>
      </c>
      <c r="K25" s="61">
        <f t="shared" si="2"/>
        <v>101</v>
      </c>
      <c r="L25" s="67">
        <f t="shared" si="3"/>
        <v>50</v>
      </c>
      <c r="N25" s="1"/>
      <c r="O25" s="79"/>
    </row>
    <row r="26" spans="1:17" ht="14.85" customHeight="1" x14ac:dyDescent="0.25">
      <c r="A26" s="1"/>
      <c r="B26" s="1"/>
      <c r="C26" s="1"/>
      <c r="D26" s="1"/>
      <c r="E26" s="1"/>
      <c r="F26" s="1"/>
      <c r="G26" s="1" t="s">
        <v>18</v>
      </c>
      <c r="H26" s="57">
        <v>10728</v>
      </c>
      <c r="I26" s="33">
        <v>15000</v>
      </c>
      <c r="J26" s="60">
        <v>14000</v>
      </c>
      <c r="K26" s="61">
        <f t="shared" si="2"/>
        <v>3272</v>
      </c>
      <c r="L26" s="67">
        <f t="shared" si="3"/>
        <v>-1000</v>
      </c>
      <c r="N26" s="1"/>
      <c r="O26" s="79"/>
      <c r="Q26" s="86" t="s">
        <v>152</v>
      </c>
    </row>
    <row r="27" spans="1:17" ht="14.85" customHeight="1" x14ac:dyDescent="0.25">
      <c r="A27" s="1"/>
      <c r="B27" s="1"/>
      <c r="C27" s="1"/>
      <c r="D27" s="1"/>
      <c r="E27" s="1"/>
      <c r="F27" s="1"/>
      <c r="G27" s="1" t="s">
        <v>19</v>
      </c>
      <c r="H27" s="57">
        <v>268</v>
      </c>
      <c r="I27" s="33">
        <v>1500</v>
      </c>
      <c r="J27" s="60">
        <v>1000</v>
      </c>
      <c r="K27" s="61">
        <f t="shared" si="2"/>
        <v>732</v>
      </c>
      <c r="L27" s="67">
        <f t="shared" si="3"/>
        <v>-500</v>
      </c>
      <c r="N27" s="1"/>
      <c r="O27" s="79"/>
      <c r="Q27" s="86" t="s">
        <v>152</v>
      </c>
    </row>
    <row r="28" spans="1:17" ht="14.85" customHeight="1" x14ac:dyDescent="0.25">
      <c r="A28" s="1"/>
      <c r="B28" s="1"/>
      <c r="C28" s="1"/>
      <c r="D28" s="1"/>
      <c r="E28" s="1"/>
      <c r="F28" s="1"/>
      <c r="G28" s="1" t="s">
        <v>20</v>
      </c>
      <c r="H28" s="57">
        <v>12614</v>
      </c>
      <c r="I28" s="33">
        <v>13750</v>
      </c>
      <c r="J28" s="60">
        <v>13200</v>
      </c>
      <c r="K28" s="61">
        <f t="shared" si="2"/>
        <v>586</v>
      </c>
      <c r="L28" s="67">
        <f t="shared" si="3"/>
        <v>-550</v>
      </c>
      <c r="N28" s="1"/>
      <c r="O28" s="79"/>
    </row>
    <row r="29" spans="1:17" ht="14.85" customHeight="1" x14ac:dyDescent="0.25">
      <c r="A29" s="1"/>
      <c r="B29" s="1"/>
      <c r="C29" s="1"/>
      <c r="D29" s="1"/>
      <c r="E29" s="1"/>
      <c r="F29" s="1"/>
      <c r="G29" s="1" t="s">
        <v>107</v>
      </c>
      <c r="H29" s="57">
        <v>1519</v>
      </c>
      <c r="I29" s="33">
        <v>1600</v>
      </c>
      <c r="J29" s="60">
        <f>1550*1.1</f>
        <v>1705.0000000000002</v>
      </c>
      <c r="K29" s="61">
        <f t="shared" si="2"/>
        <v>186.00000000000023</v>
      </c>
      <c r="L29" s="67">
        <f t="shared" si="3"/>
        <v>105.00000000000023</v>
      </c>
      <c r="N29" s="1"/>
      <c r="O29" s="79"/>
    </row>
    <row r="30" spans="1:17" ht="14.85" customHeight="1" x14ac:dyDescent="0.25">
      <c r="A30" s="1"/>
      <c r="B30" s="1"/>
      <c r="C30" s="1"/>
      <c r="D30" s="1"/>
      <c r="E30" s="1"/>
      <c r="F30" s="1"/>
      <c r="G30" s="1" t="s">
        <v>21</v>
      </c>
      <c r="H30" s="57">
        <v>99</v>
      </c>
      <c r="I30" s="33">
        <v>3000</v>
      </c>
      <c r="J30" s="60">
        <v>2000</v>
      </c>
      <c r="K30" s="61">
        <f t="shared" si="2"/>
        <v>1901</v>
      </c>
      <c r="L30" s="67">
        <f t="shared" si="3"/>
        <v>-1000</v>
      </c>
      <c r="N30" s="1"/>
      <c r="O30" s="79"/>
      <c r="Q30" s="86" t="s">
        <v>152</v>
      </c>
    </row>
    <row r="31" spans="1:17" ht="14.85" customHeight="1" x14ac:dyDescent="0.25">
      <c r="A31" s="1"/>
      <c r="B31" s="1"/>
      <c r="C31" s="1"/>
      <c r="D31" s="1"/>
      <c r="E31" s="1"/>
      <c r="F31" s="1"/>
      <c r="G31" s="1" t="s">
        <v>22</v>
      </c>
      <c r="H31" s="57">
        <v>8049</v>
      </c>
      <c r="I31" s="33">
        <v>9000</v>
      </c>
      <c r="J31" s="60">
        <v>8250</v>
      </c>
      <c r="K31" s="61">
        <f t="shared" si="2"/>
        <v>201</v>
      </c>
      <c r="L31" s="67">
        <f t="shared" si="3"/>
        <v>-750</v>
      </c>
      <c r="N31" s="1"/>
      <c r="O31" s="79"/>
    </row>
    <row r="32" spans="1:17" ht="14.85" customHeight="1" x14ac:dyDescent="0.25">
      <c r="A32" s="1"/>
      <c r="B32" s="1"/>
      <c r="C32" s="1"/>
      <c r="D32" s="1"/>
      <c r="E32" s="1"/>
      <c r="F32" s="1"/>
      <c r="G32" s="1" t="s">
        <v>23</v>
      </c>
      <c r="H32" s="57">
        <v>4359</v>
      </c>
      <c r="I32" s="33">
        <v>4500</v>
      </c>
      <c r="J32" s="60">
        <v>4800</v>
      </c>
      <c r="K32" s="61">
        <f t="shared" si="2"/>
        <v>441</v>
      </c>
      <c r="L32" s="67">
        <f t="shared" si="3"/>
        <v>300</v>
      </c>
      <c r="N32" s="1"/>
      <c r="O32" s="79"/>
      <c r="Q32" s="86" t="s">
        <v>152</v>
      </c>
    </row>
    <row r="33" spans="1:17" ht="14.85" customHeight="1" x14ac:dyDescent="0.25">
      <c r="A33" s="1"/>
      <c r="B33" s="1"/>
      <c r="C33" s="1"/>
      <c r="D33" s="1"/>
      <c r="E33" s="1"/>
      <c r="F33" s="1"/>
      <c r="G33" s="1" t="s">
        <v>24</v>
      </c>
      <c r="H33" s="57">
        <v>1359</v>
      </c>
      <c r="I33" s="33">
        <v>1500</v>
      </c>
      <c r="J33" s="60">
        <v>1400</v>
      </c>
      <c r="K33" s="61">
        <f t="shared" si="2"/>
        <v>41</v>
      </c>
      <c r="L33" s="67">
        <f t="shared" si="3"/>
        <v>-100</v>
      </c>
      <c r="N33" s="1"/>
      <c r="O33" s="79"/>
      <c r="Q33" s="86" t="s">
        <v>152</v>
      </c>
    </row>
    <row r="34" spans="1:17" ht="14.85" customHeight="1" thickBot="1" x14ac:dyDescent="0.3">
      <c r="A34" s="1"/>
      <c r="B34" s="1"/>
      <c r="C34" s="1"/>
      <c r="D34" s="1"/>
      <c r="E34" s="1"/>
      <c r="F34" s="1"/>
      <c r="G34" s="1" t="s">
        <v>103</v>
      </c>
      <c r="H34" s="58">
        <v>1751</v>
      </c>
      <c r="I34" s="34">
        <v>1000</v>
      </c>
      <c r="J34" s="59">
        <v>1200</v>
      </c>
      <c r="K34" s="62">
        <f t="shared" si="2"/>
        <v>-551</v>
      </c>
      <c r="L34" s="70">
        <f t="shared" si="3"/>
        <v>200</v>
      </c>
      <c r="N34" s="1"/>
      <c r="O34" s="79"/>
    </row>
    <row r="35" spans="1:17" ht="14.85" customHeight="1" x14ac:dyDescent="0.25">
      <c r="A35" s="1"/>
      <c r="B35" s="9"/>
      <c r="C35" s="9"/>
      <c r="D35" s="9"/>
      <c r="E35" s="9"/>
      <c r="F35" s="9" t="s">
        <v>25</v>
      </c>
      <c r="G35" s="9"/>
      <c r="H35" s="41">
        <f t="shared" ref="H35:L35" si="4">ROUND(SUM(H18:H34),5)</f>
        <v>63833</v>
      </c>
      <c r="I35" s="41">
        <f t="shared" si="4"/>
        <v>75200</v>
      </c>
      <c r="J35" s="41">
        <f t="shared" si="4"/>
        <v>72735</v>
      </c>
      <c r="K35" s="50">
        <f t="shared" si="4"/>
        <v>8902</v>
      </c>
      <c r="L35" s="71">
        <f t="shared" si="4"/>
        <v>-2465</v>
      </c>
      <c r="N35" s="1"/>
      <c r="O35" s="1"/>
      <c r="Q35" t="s">
        <v>151</v>
      </c>
    </row>
    <row r="36" spans="1:17" ht="14.85" customHeight="1" x14ac:dyDescent="0.25">
      <c r="A36" s="1"/>
      <c r="B36" s="1"/>
      <c r="C36" s="1"/>
      <c r="D36" s="1"/>
      <c r="E36" s="1"/>
      <c r="F36" s="1" t="s">
        <v>26</v>
      </c>
      <c r="G36" s="1"/>
      <c r="H36" s="32"/>
      <c r="I36" s="32"/>
      <c r="J36" s="32"/>
      <c r="K36" s="51"/>
      <c r="L36" s="69"/>
      <c r="N36" s="1"/>
      <c r="O36" s="1"/>
    </row>
    <row r="37" spans="1:17" ht="14.85" customHeight="1" x14ac:dyDescent="0.25">
      <c r="A37" s="1"/>
      <c r="B37" s="1"/>
      <c r="C37" s="1"/>
      <c r="D37" s="1"/>
      <c r="E37" s="1"/>
      <c r="F37" s="1"/>
      <c r="G37" s="1" t="s">
        <v>27</v>
      </c>
      <c r="H37" s="57">
        <v>326085</v>
      </c>
      <c r="I37" s="33">
        <v>347298</v>
      </c>
      <c r="J37" s="60">
        <f>(386896+11520)-J38</f>
        <v>331316</v>
      </c>
      <c r="K37" s="61">
        <f t="shared" ref="K37:K44" si="5">+J37-H37</f>
        <v>5231</v>
      </c>
      <c r="L37" s="67">
        <f t="shared" ref="L37:L44" si="6">+J37-I37</f>
        <v>-15982</v>
      </c>
      <c r="M37" s="38"/>
      <c r="N37" s="1"/>
      <c r="O37" s="79"/>
    </row>
    <row r="38" spans="1:17" ht="14.85" customHeight="1" x14ac:dyDescent="0.25">
      <c r="A38" s="1"/>
      <c r="B38" s="1"/>
      <c r="C38" s="1"/>
      <c r="D38" s="1"/>
      <c r="E38" s="1"/>
      <c r="F38" s="1"/>
      <c r="G38" s="1" t="s">
        <v>28</v>
      </c>
      <c r="H38" s="57">
        <v>65625</v>
      </c>
      <c r="I38" s="33">
        <v>80000</v>
      </c>
      <c r="J38" s="60">
        <f>16000+25000+13050+13050</f>
        <v>67100</v>
      </c>
      <c r="K38" s="61">
        <f t="shared" si="5"/>
        <v>1475</v>
      </c>
      <c r="L38" s="67">
        <f t="shared" si="6"/>
        <v>-12900</v>
      </c>
      <c r="M38" s="38"/>
      <c r="N38" s="1"/>
      <c r="O38" s="79"/>
    </row>
    <row r="39" spans="1:17" ht="14.85" customHeight="1" x14ac:dyDescent="0.25">
      <c r="A39" s="1"/>
      <c r="B39" s="1"/>
      <c r="C39" s="1"/>
      <c r="D39" s="1"/>
      <c r="E39" s="1"/>
      <c r="F39" s="1"/>
      <c r="G39" s="1" t="s">
        <v>29</v>
      </c>
      <c r="H39" s="57">
        <v>306</v>
      </c>
      <c r="I39" s="33">
        <v>1200</v>
      </c>
      <c r="J39" s="60">
        <v>1200</v>
      </c>
      <c r="K39" s="61">
        <f t="shared" si="5"/>
        <v>894</v>
      </c>
      <c r="L39" s="67">
        <f t="shared" si="6"/>
        <v>0</v>
      </c>
      <c r="M39" s="38"/>
      <c r="N39" s="1"/>
      <c r="O39" s="79"/>
      <c r="Q39" s="86" t="s">
        <v>153</v>
      </c>
    </row>
    <row r="40" spans="1:17" ht="14.85" customHeight="1" x14ac:dyDescent="0.25">
      <c r="A40" s="1"/>
      <c r="B40" s="1"/>
      <c r="C40" s="1"/>
      <c r="D40" s="1"/>
      <c r="E40" s="1"/>
      <c r="F40" s="1"/>
      <c r="G40" s="1" t="s">
        <v>30</v>
      </c>
      <c r="H40" s="57">
        <v>3411</v>
      </c>
      <c r="I40" s="33">
        <v>6800</v>
      </c>
      <c r="J40" s="60">
        <f>1200*4+350</f>
        <v>5150</v>
      </c>
      <c r="K40" s="61">
        <f t="shared" si="5"/>
        <v>1739</v>
      </c>
      <c r="L40" s="67">
        <f t="shared" si="6"/>
        <v>-1650</v>
      </c>
      <c r="M40" s="38"/>
      <c r="N40" s="1"/>
      <c r="O40" s="79"/>
      <c r="Q40" s="86" t="s">
        <v>153</v>
      </c>
    </row>
    <row r="41" spans="1:17" ht="14.85" customHeight="1" x14ac:dyDescent="0.25">
      <c r="A41" s="1"/>
      <c r="B41" s="1"/>
      <c r="C41" s="1"/>
      <c r="D41" s="1"/>
      <c r="E41" s="1"/>
      <c r="F41" s="1"/>
      <c r="G41" s="1" t="s">
        <v>31</v>
      </c>
      <c r="H41" s="57">
        <v>3592</v>
      </c>
      <c r="I41" s="33">
        <v>5800</v>
      </c>
      <c r="J41" s="60">
        <v>5500</v>
      </c>
      <c r="K41" s="61">
        <f t="shared" si="5"/>
        <v>1908</v>
      </c>
      <c r="L41" s="67">
        <f t="shared" si="6"/>
        <v>-300</v>
      </c>
      <c r="M41" s="38"/>
      <c r="N41" s="1"/>
      <c r="O41" s="79"/>
    </row>
    <row r="42" spans="1:17" ht="14.85" customHeight="1" x14ac:dyDescent="0.25">
      <c r="A42" s="1"/>
      <c r="B42" s="1"/>
      <c r="C42" s="1"/>
      <c r="D42" s="1"/>
      <c r="E42" s="1"/>
      <c r="F42" s="1"/>
      <c r="G42" s="1" t="s">
        <v>32</v>
      </c>
      <c r="H42" s="57">
        <v>39768</v>
      </c>
      <c r="I42" s="33">
        <v>47772</v>
      </c>
      <c r="J42" s="60">
        <f>32013+2378+1612</f>
        <v>36003</v>
      </c>
      <c r="K42" s="61">
        <f t="shared" si="5"/>
        <v>-3765</v>
      </c>
      <c r="L42" s="67">
        <f t="shared" si="6"/>
        <v>-11769</v>
      </c>
      <c r="M42" s="38"/>
      <c r="N42" s="1"/>
      <c r="O42" s="79"/>
    </row>
    <row r="43" spans="1:17" ht="14.85" customHeight="1" x14ac:dyDescent="0.25">
      <c r="A43" s="1"/>
      <c r="B43" s="1"/>
      <c r="C43" s="1"/>
      <c r="D43" s="1"/>
      <c r="E43" s="1"/>
      <c r="F43" s="1"/>
      <c r="G43" s="1" t="s">
        <v>33</v>
      </c>
      <c r="H43" s="57">
        <v>10102</v>
      </c>
      <c r="I43" s="33">
        <v>11155</v>
      </c>
      <c r="J43" s="60">
        <v>10528</v>
      </c>
      <c r="K43" s="61">
        <f t="shared" si="5"/>
        <v>426</v>
      </c>
      <c r="L43" s="67">
        <f t="shared" si="6"/>
        <v>-627</v>
      </c>
      <c r="M43" s="38"/>
      <c r="N43" s="1"/>
      <c r="O43" s="79"/>
    </row>
    <row r="44" spans="1:17" ht="14.85" customHeight="1" thickBot="1" x14ac:dyDescent="0.3">
      <c r="A44" s="1"/>
      <c r="B44" s="1"/>
      <c r="C44" s="1"/>
      <c r="D44" s="1"/>
      <c r="E44" s="1"/>
      <c r="F44" s="1"/>
      <c r="G44" s="1" t="s">
        <v>34</v>
      </c>
      <c r="H44" s="58">
        <v>8878</v>
      </c>
      <c r="I44" s="34">
        <v>8818</v>
      </c>
      <c r="J44" s="59">
        <v>8637</v>
      </c>
      <c r="K44" s="62">
        <f t="shared" si="5"/>
        <v>-241</v>
      </c>
      <c r="L44" s="70">
        <f t="shared" si="6"/>
        <v>-181</v>
      </c>
      <c r="M44" s="38"/>
      <c r="N44" s="1"/>
      <c r="O44" s="79"/>
    </row>
    <row r="45" spans="1:17" ht="14.85" customHeight="1" x14ac:dyDescent="0.25">
      <c r="A45" s="1"/>
      <c r="B45" s="9"/>
      <c r="C45" s="9"/>
      <c r="D45" s="9"/>
      <c r="E45" s="9"/>
      <c r="F45" s="9" t="s">
        <v>35</v>
      </c>
      <c r="G45" s="9"/>
      <c r="H45" s="41">
        <f t="shared" ref="H45:L45" si="7">ROUND(SUM(H36:H44),5)</f>
        <v>457767</v>
      </c>
      <c r="I45" s="41">
        <f t="shared" si="7"/>
        <v>508843</v>
      </c>
      <c r="J45" s="41">
        <f t="shared" si="7"/>
        <v>465434</v>
      </c>
      <c r="K45" s="50">
        <f t="shared" si="7"/>
        <v>7667</v>
      </c>
      <c r="L45" s="71">
        <f t="shared" si="7"/>
        <v>-43409</v>
      </c>
      <c r="N45" s="1"/>
      <c r="O45" s="1"/>
      <c r="Q45" t="s">
        <v>151</v>
      </c>
    </row>
    <row r="46" spans="1:17" ht="14.85" customHeight="1" x14ac:dyDescent="0.25">
      <c r="A46" s="1"/>
      <c r="B46" s="1"/>
      <c r="C46" s="1"/>
      <c r="D46" s="1"/>
      <c r="E46" s="1"/>
      <c r="F46" s="1" t="s">
        <v>36</v>
      </c>
      <c r="G46" s="1"/>
      <c r="H46" s="32"/>
      <c r="I46" s="32"/>
      <c r="J46" s="32"/>
      <c r="K46" s="51"/>
      <c r="L46" s="69"/>
      <c r="N46" s="1"/>
      <c r="O46" s="1"/>
    </row>
    <row r="47" spans="1:17" ht="14.85" customHeight="1" x14ac:dyDescent="0.25">
      <c r="A47" s="1"/>
      <c r="B47" s="1"/>
      <c r="C47" s="1"/>
      <c r="D47" s="1"/>
      <c r="E47" s="1"/>
      <c r="F47" s="1"/>
      <c r="G47" s="1" t="s">
        <v>37</v>
      </c>
      <c r="H47" s="57">
        <v>2150</v>
      </c>
      <c r="I47" s="33">
        <v>3000</v>
      </c>
      <c r="J47" s="60">
        <v>2900</v>
      </c>
      <c r="K47" s="61">
        <f>+J47-H47</f>
        <v>750</v>
      </c>
      <c r="L47" s="67">
        <f>+J47-I47</f>
        <v>-100</v>
      </c>
      <c r="N47" s="1"/>
      <c r="O47" s="79"/>
    </row>
    <row r="48" spans="1:17" ht="14.85" customHeight="1" x14ac:dyDescent="0.25">
      <c r="A48" s="1"/>
      <c r="B48" s="1"/>
      <c r="C48" s="1"/>
      <c r="D48" s="1"/>
      <c r="E48" s="1"/>
      <c r="F48" s="1"/>
      <c r="G48" s="1" t="s">
        <v>38</v>
      </c>
      <c r="H48" s="57">
        <v>550</v>
      </c>
      <c r="I48" s="33">
        <v>1000</v>
      </c>
      <c r="J48" s="60">
        <v>700</v>
      </c>
      <c r="K48" s="61">
        <f>+J48-H48</f>
        <v>150</v>
      </c>
      <c r="L48" s="67">
        <f>+J48-I48</f>
        <v>-300</v>
      </c>
      <c r="N48" s="1"/>
      <c r="O48" s="79"/>
    </row>
    <row r="49" spans="1:17" ht="14.85" customHeight="1" thickBot="1" x14ac:dyDescent="0.3">
      <c r="A49" s="1"/>
      <c r="B49" s="1"/>
      <c r="C49" s="1"/>
      <c r="D49" s="1"/>
      <c r="E49" s="1"/>
      <c r="F49" s="1"/>
      <c r="G49" s="1" t="s">
        <v>39</v>
      </c>
      <c r="H49" s="58">
        <v>2038</v>
      </c>
      <c r="I49" s="34">
        <v>1500</v>
      </c>
      <c r="J49" s="59">
        <v>1000</v>
      </c>
      <c r="K49" s="62">
        <f>+J49-H49</f>
        <v>-1038</v>
      </c>
      <c r="L49" s="70">
        <f>+J49-I49</f>
        <v>-500</v>
      </c>
      <c r="N49" s="1"/>
      <c r="O49" s="79"/>
    </row>
    <row r="50" spans="1:17" ht="14.85" customHeight="1" x14ac:dyDescent="0.25">
      <c r="A50" s="1"/>
      <c r="B50" s="9"/>
      <c r="C50" s="9"/>
      <c r="D50" s="9"/>
      <c r="E50" s="9"/>
      <c r="F50" s="9" t="s">
        <v>40</v>
      </c>
      <c r="G50" s="9"/>
      <c r="H50" s="41">
        <f t="shared" ref="H50:L50" si="8">ROUND(SUM(H46:H49),5)</f>
        <v>4738</v>
      </c>
      <c r="I50" s="41">
        <f t="shared" si="8"/>
        <v>5500</v>
      </c>
      <c r="J50" s="41">
        <f t="shared" si="8"/>
        <v>4600</v>
      </c>
      <c r="K50" s="50">
        <f t="shared" si="8"/>
        <v>-138</v>
      </c>
      <c r="L50" s="71">
        <f t="shared" si="8"/>
        <v>-900</v>
      </c>
      <c r="N50" s="1"/>
      <c r="O50" s="1"/>
      <c r="Q50" t="s">
        <v>151</v>
      </c>
    </row>
    <row r="51" spans="1:17" ht="14.85" customHeight="1" x14ac:dyDescent="0.25">
      <c r="A51" s="1"/>
      <c r="B51" s="1"/>
      <c r="C51" s="1"/>
      <c r="D51" s="1"/>
      <c r="E51" s="1"/>
      <c r="F51" s="1" t="s">
        <v>41</v>
      </c>
      <c r="G51" s="1"/>
      <c r="H51" s="32"/>
      <c r="I51" s="32"/>
      <c r="J51" s="32"/>
      <c r="K51" s="51"/>
      <c r="L51" s="69"/>
      <c r="N51" s="1"/>
      <c r="O51" s="1"/>
    </row>
    <row r="52" spans="1:17" ht="14.85" customHeight="1" x14ac:dyDescent="0.25">
      <c r="A52" s="1"/>
      <c r="B52" s="1"/>
      <c r="C52" s="1"/>
      <c r="D52" s="1"/>
      <c r="E52" s="1"/>
      <c r="F52" s="1"/>
      <c r="G52" s="1" t="s">
        <v>42</v>
      </c>
      <c r="H52" s="57">
        <v>1077</v>
      </c>
      <c r="I52" s="33">
        <v>1500</v>
      </c>
      <c r="J52" s="60">
        <v>1200</v>
      </c>
      <c r="K52" s="61">
        <f t="shared" ref="K52:K59" si="9">+J52-H52</f>
        <v>123</v>
      </c>
      <c r="L52" s="67">
        <f t="shared" ref="L52:L59" si="10">+J52-I52</f>
        <v>-300</v>
      </c>
      <c r="N52" s="1"/>
      <c r="O52" s="79"/>
    </row>
    <row r="53" spans="1:17" ht="14.85" customHeight="1" x14ac:dyDescent="0.25">
      <c r="A53" s="1"/>
      <c r="B53" s="1"/>
      <c r="C53" s="1"/>
      <c r="D53" s="1"/>
      <c r="E53" s="1"/>
      <c r="F53" s="1"/>
      <c r="G53" s="1" t="s">
        <v>111</v>
      </c>
      <c r="H53" s="57">
        <v>646</v>
      </c>
      <c r="I53" s="33">
        <v>1000</v>
      </c>
      <c r="J53" s="60">
        <v>950</v>
      </c>
      <c r="K53" s="61">
        <f t="shared" si="9"/>
        <v>304</v>
      </c>
      <c r="L53" s="67">
        <f t="shared" si="10"/>
        <v>-50</v>
      </c>
      <c r="N53" s="1"/>
      <c r="O53" s="79"/>
      <c r="Q53" s="86" t="s">
        <v>165</v>
      </c>
    </row>
    <row r="54" spans="1:17" ht="14.85" customHeight="1" x14ac:dyDescent="0.25">
      <c r="A54" s="1"/>
      <c r="B54" s="1"/>
      <c r="C54" s="1"/>
      <c r="D54" s="1"/>
      <c r="E54" s="1"/>
      <c r="F54" s="1"/>
      <c r="G54" s="1" t="s">
        <v>43</v>
      </c>
      <c r="H54" s="57">
        <v>1516</v>
      </c>
      <c r="I54" s="33">
        <v>2300</v>
      </c>
      <c r="J54" s="60">
        <f>2185+2000</f>
        <v>4185</v>
      </c>
      <c r="K54" s="61">
        <f t="shared" si="9"/>
        <v>2669</v>
      </c>
      <c r="L54" s="67">
        <f t="shared" si="10"/>
        <v>1885</v>
      </c>
      <c r="N54" s="78" t="s">
        <v>144</v>
      </c>
      <c r="O54" s="79"/>
      <c r="Q54" s="86" t="s">
        <v>154</v>
      </c>
    </row>
    <row r="55" spans="1:17" ht="14.85" customHeight="1" x14ac:dyDescent="0.25">
      <c r="A55" s="1"/>
      <c r="B55" s="1"/>
      <c r="C55" s="1"/>
      <c r="D55" s="1"/>
      <c r="E55" s="1"/>
      <c r="F55" s="1"/>
      <c r="G55" s="1" t="s">
        <v>44</v>
      </c>
      <c r="H55" s="57">
        <v>187</v>
      </c>
      <c r="I55" s="33">
        <v>500</v>
      </c>
      <c r="J55" s="60">
        <v>500</v>
      </c>
      <c r="K55" s="61">
        <f t="shared" si="9"/>
        <v>313</v>
      </c>
      <c r="L55" s="67">
        <f t="shared" si="10"/>
        <v>0</v>
      </c>
      <c r="N55" s="1"/>
      <c r="O55" s="79"/>
      <c r="Q55" s="86" t="s">
        <v>169</v>
      </c>
    </row>
    <row r="56" spans="1:17" ht="14.85" customHeight="1" x14ac:dyDescent="0.25">
      <c r="A56" s="1"/>
      <c r="B56" s="1"/>
      <c r="C56" s="1"/>
      <c r="D56" s="1"/>
      <c r="E56" s="1"/>
      <c r="F56" s="1"/>
      <c r="G56" s="1" t="s">
        <v>45</v>
      </c>
      <c r="H56" s="57">
        <v>1883</v>
      </c>
      <c r="I56" s="33">
        <v>1000</v>
      </c>
      <c r="J56" s="60">
        <v>2000</v>
      </c>
      <c r="K56" s="61">
        <f t="shared" si="9"/>
        <v>117</v>
      </c>
      <c r="L56" s="67">
        <f t="shared" si="10"/>
        <v>1000</v>
      </c>
      <c r="N56" s="1"/>
      <c r="O56" s="79"/>
      <c r="Q56" s="86"/>
    </row>
    <row r="57" spans="1:17" ht="14.85" customHeight="1" x14ac:dyDescent="0.25">
      <c r="A57" s="1"/>
      <c r="B57" s="1"/>
      <c r="C57" s="1"/>
      <c r="D57" s="1"/>
      <c r="E57" s="1"/>
      <c r="F57" s="1"/>
      <c r="G57" s="1" t="s">
        <v>134</v>
      </c>
      <c r="H57" s="57">
        <v>0</v>
      </c>
      <c r="I57" s="33"/>
      <c r="J57" s="60">
        <v>1200</v>
      </c>
      <c r="K57" s="61">
        <f t="shared" si="9"/>
        <v>1200</v>
      </c>
      <c r="L57" s="67">
        <f t="shared" si="10"/>
        <v>1200</v>
      </c>
      <c r="N57" s="1"/>
      <c r="O57" s="79"/>
      <c r="Q57" s="86" t="s">
        <v>153</v>
      </c>
    </row>
    <row r="58" spans="1:17" ht="14.85" customHeight="1" x14ac:dyDescent="0.25">
      <c r="A58" s="1"/>
      <c r="B58" s="1"/>
      <c r="C58" s="1"/>
      <c r="D58" s="1"/>
      <c r="E58" s="1"/>
      <c r="F58" s="1"/>
      <c r="G58" s="1" t="s">
        <v>46</v>
      </c>
      <c r="H58" s="57">
        <v>512</v>
      </c>
      <c r="I58" s="33">
        <v>800</v>
      </c>
      <c r="J58" s="60">
        <v>760</v>
      </c>
      <c r="K58" s="61">
        <f t="shared" si="9"/>
        <v>248</v>
      </c>
      <c r="L58" s="67">
        <f t="shared" si="10"/>
        <v>-40</v>
      </c>
      <c r="N58" s="1"/>
      <c r="O58" s="79"/>
    </row>
    <row r="59" spans="1:17" ht="14.85" customHeight="1" thickBot="1" x14ac:dyDescent="0.3">
      <c r="A59" s="1"/>
      <c r="B59" s="1"/>
      <c r="C59" s="1"/>
      <c r="D59" s="1"/>
      <c r="E59" s="1"/>
      <c r="F59" s="1"/>
      <c r="G59" s="1" t="s">
        <v>100</v>
      </c>
      <c r="H59" s="58">
        <v>5167</v>
      </c>
      <c r="I59" s="34">
        <v>750</v>
      </c>
      <c r="J59" s="59">
        <v>780</v>
      </c>
      <c r="K59" s="62">
        <f t="shared" si="9"/>
        <v>-4387</v>
      </c>
      <c r="L59" s="70">
        <f t="shared" si="10"/>
        <v>30</v>
      </c>
      <c r="N59" s="1"/>
      <c r="O59" s="79"/>
    </row>
    <row r="60" spans="1:17" ht="14.85" customHeight="1" x14ac:dyDescent="0.25">
      <c r="A60" s="1"/>
      <c r="B60" s="9"/>
      <c r="C60" s="9"/>
      <c r="D60" s="9"/>
      <c r="E60" s="9"/>
      <c r="F60" s="9" t="s">
        <v>47</v>
      </c>
      <c r="G60" s="9"/>
      <c r="H60" s="41">
        <f t="shared" ref="H60:L60" si="11">ROUND(SUM(H51:H59),5)</f>
        <v>10988</v>
      </c>
      <c r="I60" s="41">
        <f t="shared" si="11"/>
        <v>7850</v>
      </c>
      <c r="J60" s="41">
        <f t="shared" si="11"/>
        <v>11575</v>
      </c>
      <c r="K60" s="50">
        <f t="shared" si="11"/>
        <v>587</v>
      </c>
      <c r="L60" s="71">
        <f t="shared" si="11"/>
        <v>3725</v>
      </c>
      <c r="N60" s="1"/>
      <c r="O60" s="1"/>
      <c r="Q60" t="s">
        <v>151</v>
      </c>
    </row>
    <row r="61" spans="1:17" ht="14.85" customHeight="1" x14ac:dyDescent="0.25">
      <c r="A61" s="1"/>
      <c r="B61" s="1"/>
      <c r="C61" s="1"/>
      <c r="D61" s="1"/>
      <c r="E61" s="1"/>
      <c r="F61" s="1" t="s">
        <v>48</v>
      </c>
      <c r="G61" s="1"/>
      <c r="H61" s="32"/>
      <c r="I61" s="32"/>
      <c r="J61" s="32"/>
      <c r="K61" s="51"/>
      <c r="L61" s="69"/>
      <c r="N61" s="1"/>
      <c r="O61" s="1"/>
    </row>
    <row r="62" spans="1:17" ht="14.85" customHeight="1" x14ac:dyDescent="0.25">
      <c r="A62" s="1"/>
      <c r="B62" s="1"/>
      <c r="C62" s="1"/>
      <c r="D62" s="1"/>
      <c r="E62" s="1"/>
      <c r="F62" s="1"/>
      <c r="G62" s="1" t="s">
        <v>49</v>
      </c>
      <c r="H62" s="57">
        <v>17910</v>
      </c>
      <c r="I62" s="33">
        <v>71198</v>
      </c>
      <c r="J62" s="60">
        <v>71198</v>
      </c>
      <c r="K62" s="61">
        <f>+J62-H62</f>
        <v>53288</v>
      </c>
      <c r="L62" s="67">
        <f>+J62-I62</f>
        <v>0</v>
      </c>
      <c r="N62" s="1"/>
      <c r="O62" s="1"/>
    </row>
    <row r="63" spans="1:17" ht="14.85" customHeight="1" x14ac:dyDescent="0.25">
      <c r="A63" s="1"/>
      <c r="B63" s="1"/>
      <c r="C63" s="1"/>
      <c r="D63" s="1"/>
      <c r="E63" s="1"/>
      <c r="F63" s="1"/>
      <c r="G63" s="1" t="s">
        <v>110</v>
      </c>
      <c r="H63" s="57">
        <v>53288</v>
      </c>
      <c r="I63" s="33"/>
      <c r="J63" s="60"/>
      <c r="K63" s="61"/>
      <c r="L63" s="67"/>
      <c r="N63" s="1"/>
      <c r="O63" s="1"/>
    </row>
    <row r="64" spans="1:17" ht="14.85" customHeight="1" thickBot="1" x14ac:dyDescent="0.3">
      <c r="A64" s="1"/>
      <c r="B64" s="1"/>
      <c r="C64" s="1"/>
      <c r="D64" s="1"/>
      <c r="E64" s="1"/>
      <c r="F64" s="1"/>
      <c r="G64" s="1" t="s">
        <v>108</v>
      </c>
      <c r="H64" s="57">
        <v>249</v>
      </c>
      <c r="I64" s="33">
        <v>600</v>
      </c>
      <c r="J64" s="59">
        <v>700</v>
      </c>
      <c r="K64" s="62">
        <f>+J64-H64</f>
        <v>451</v>
      </c>
      <c r="L64" s="70">
        <f>+J64-I64</f>
        <v>100</v>
      </c>
      <c r="N64" s="1"/>
      <c r="O64" s="1"/>
    </row>
    <row r="65" spans="1:17" ht="14.85" customHeight="1" thickBot="1" x14ac:dyDescent="0.3">
      <c r="A65" s="1"/>
      <c r="B65" s="9"/>
      <c r="C65" s="9"/>
      <c r="D65" s="9"/>
      <c r="E65" s="9"/>
      <c r="F65" s="9" t="s">
        <v>50</v>
      </c>
      <c r="G65" s="9"/>
      <c r="H65" s="42">
        <f t="shared" ref="H65:L65" si="12">ROUND(SUM(H61:H64),5)</f>
        <v>71447</v>
      </c>
      <c r="I65" s="42">
        <f t="shared" si="12"/>
        <v>71798</v>
      </c>
      <c r="J65" s="43">
        <f t="shared" si="12"/>
        <v>71898</v>
      </c>
      <c r="K65" s="52">
        <f t="shared" si="12"/>
        <v>53739</v>
      </c>
      <c r="L65" s="72">
        <f t="shared" si="12"/>
        <v>100</v>
      </c>
      <c r="N65" s="1"/>
      <c r="O65" s="1"/>
      <c r="Q65" t="s">
        <v>151</v>
      </c>
    </row>
    <row r="66" spans="1:17" ht="14.85" customHeight="1" thickBot="1" x14ac:dyDescent="0.3">
      <c r="A66" s="1"/>
      <c r="B66" s="17"/>
      <c r="C66" s="17"/>
      <c r="D66" s="17"/>
      <c r="E66" s="17" t="s">
        <v>51</v>
      </c>
      <c r="F66" s="17"/>
      <c r="G66" s="17"/>
      <c r="H66" s="44">
        <f t="shared" ref="H66:L66" si="13">ROUND(H17+H35+H45+H50+H60+H65,5)</f>
        <v>608773</v>
      </c>
      <c r="I66" s="44">
        <f t="shared" si="13"/>
        <v>669191</v>
      </c>
      <c r="J66" s="45">
        <f t="shared" si="13"/>
        <v>626242</v>
      </c>
      <c r="K66" s="53">
        <f t="shared" si="13"/>
        <v>70757</v>
      </c>
      <c r="L66" s="73">
        <f t="shared" si="13"/>
        <v>-42949</v>
      </c>
      <c r="N66" s="1"/>
      <c r="O66" s="1"/>
    </row>
    <row r="67" spans="1:17" ht="19.5" customHeight="1" x14ac:dyDescent="0.25">
      <c r="A67" s="1"/>
      <c r="B67" s="1"/>
      <c r="C67" s="1"/>
      <c r="D67" s="1"/>
      <c r="E67" s="1" t="s">
        <v>52</v>
      </c>
      <c r="F67" s="1"/>
      <c r="G67" s="1"/>
      <c r="H67" s="32"/>
      <c r="I67" s="32"/>
      <c r="J67" s="32"/>
      <c r="K67" s="51"/>
      <c r="L67" s="69"/>
      <c r="N67" s="1"/>
      <c r="O67" s="1"/>
    </row>
    <row r="68" spans="1:17" ht="14.85" customHeight="1" x14ac:dyDescent="0.25">
      <c r="A68" s="1"/>
      <c r="B68" s="1"/>
      <c r="C68" s="1"/>
      <c r="D68" s="1"/>
      <c r="E68" s="1"/>
      <c r="F68" s="1" t="s">
        <v>53</v>
      </c>
      <c r="G68" s="1"/>
      <c r="H68" s="32"/>
      <c r="I68" s="32"/>
      <c r="J68" s="32"/>
      <c r="K68" s="51"/>
      <c r="L68" s="69"/>
      <c r="N68" s="1"/>
      <c r="O68" s="1"/>
    </row>
    <row r="69" spans="1:17" ht="14.85" customHeight="1" thickBot="1" x14ac:dyDescent="0.3">
      <c r="A69" s="1"/>
      <c r="B69" s="1"/>
      <c r="C69" s="1"/>
      <c r="D69" s="1"/>
      <c r="E69" s="1"/>
      <c r="F69" s="1"/>
      <c r="G69" s="1" t="s">
        <v>54</v>
      </c>
      <c r="H69" s="58">
        <v>1932</v>
      </c>
      <c r="I69" s="34">
        <v>2250</v>
      </c>
      <c r="J69" s="59">
        <v>1300</v>
      </c>
      <c r="K69" s="62">
        <f>+J69-H69</f>
        <v>-632</v>
      </c>
      <c r="L69" s="70">
        <f>+J69-I69</f>
        <v>-950</v>
      </c>
      <c r="N69" s="1"/>
      <c r="O69" s="1"/>
    </row>
    <row r="70" spans="1:17" ht="14.85" customHeight="1" x14ac:dyDescent="0.25">
      <c r="A70" s="1"/>
      <c r="B70" s="9"/>
      <c r="C70" s="9"/>
      <c r="D70" s="9"/>
      <c r="E70" s="9"/>
      <c r="F70" s="9" t="s">
        <v>55</v>
      </c>
      <c r="G70" s="9"/>
      <c r="H70" s="41">
        <f t="shared" ref="H70:L70" si="14">ROUND(SUM(H68:H69),5)</f>
        <v>1932</v>
      </c>
      <c r="I70" s="41">
        <f t="shared" si="14"/>
        <v>2250</v>
      </c>
      <c r="J70" s="41">
        <f t="shared" si="14"/>
        <v>1300</v>
      </c>
      <c r="K70" s="50">
        <f t="shared" si="14"/>
        <v>-632</v>
      </c>
      <c r="L70" s="71">
        <f t="shared" si="14"/>
        <v>-950</v>
      </c>
      <c r="N70" s="1"/>
      <c r="O70" s="1"/>
      <c r="Q70" s="86" t="s">
        <v>153</v>
      </c>
    </row>
    <row r="71" spans="1:17" ht="14.85" customHeight="1" x14ac:dyDescent="0.25">
      <c r="A71" s="1"/>
      <c r="B71" s="1"/>
      <c r="C71" s="1"/>
      <c r="D71" s="1"/>
      <c r="E71"/>
      <c r="F71" s="1" t="s">
        <v>104</v>
      </c>
      <c r="G71" s="1"/>
      <c r="H71" s="32"/>
      <c r="I71" s="32"/>
      <c r="J71" s="32"/>
      <c r="K71" s="51"/>
      <c r="L71" s="69"/>
      <c r="N71" s="1"/>
      <c r="O71" s="1"/>
    </row>
    <row r="72" spans="1:17" ht="14.85" customHeight="1" x14ac:dyDescent="0.25">
      <c r="A72" s="1"/>
      <c r="B72" s="1"/>
      <c r="C72" s="1"/>
      <c r="D72" s="1"/>
      <c r="E72" s="1"/>
      <c r="F72" s="1"/>
      <c r="G72" s="1" t="s">
        <v>105</v>
      </c>
      <c r="H72" s="57">
        <v>490</v>
      </c>
      <c r="I72" s="33">
        <v>5000</v>
      </c>
      <c r="J72" s="60">
        <f>3000-2000</f>
        <v>1000</v>
      </c>
      <c r="K72" s="61">
        <f>+J72-H72</f>
        <v>510</v>
      </c>
      <c r="L72" s="67">
        <f>+J72-I72</f>
        <v>-4000</v>
      </c>
      <c r="N72" s="1"/>
      <c r="O72" s="1"/>
    </row>
    <row r="73" spans="1:17" ht="14.85" customHeight="1" thickBot="1" x14ac:dyDescent="0.3">
      <c r="A73" s="1"/>
      <c r="B73" s="1"/>
      <c r="C73" s="1"/>
      <c r="D73" s="1"/>
      <c r="E73" s="1"/>
      <c r="F73" s="1"/>
      <c r="G73" s="80" t="s">
        <v>106</v>
      </c>
      <c r="H73" s="58"/>
      <c r="I73" s="34"/>
      <c r="J73" s="59"/>
      <c r="K73" s="62"/>
      <c r="L73" s="70"/>
      <c r="N73" s="1"/>
      <c r="O73" s="1"/>
    </row>
    <row r="74" spans="1:17" ht="14.85" customHeight="1" x14ac:dyDescent="0.25">
      <c r="A74" s="1"/>
      <c r="B74" s="9"/>
      <c r="C74" s="9"/>
      <c r="D74" s="9"/>
      <c r="E74" s="9"/>
      <c r="F74" s="9" t="s">
        <v>102</v>
      </c>
      <c r="G74" s="9"/>
      <c r="H74" s="41">
        <f t="shared" ref="H74:L74" si="15">ROUND(SUM(H71:H73),5)</f>
        <v>490</v>
      </c>
      <c r="I74" s="41">
        <f t="shared" si="15"/>
        <v>5000</v>
      </c>
      <c r="J74" s="41">
        <f t="shared" si="15"/>
        <v>1000</v>
      </c>
      <c r="K74" s="50">
        <f t="shared" si="15"/>
        <v>510</v>
      </c>
      <c r="L74" s="71">
        <f t="shared" si="15"/>
        <v>-4000</v>
      </c>
      <c r="N74" s="1"/>
      <c r="O74" s="1"/>
      <c r="Q74" s="86" t="s">
        <v>155</v>
      </c>
    </row>
    <row r="75" spans="1:17" ht="14.85" customHeight="1" x14ac:dyDescent="0.25">
      <c r="A75" s="1"/>
      <c r="B75" s="1"/>
      <c r="C75" s="1"/>
      <c r="D75" s="1"/>
      <c r="E75" s="1"/>
      <c r="F75" s="1" t="s">
        <v>56</v>
      </c>
      <c r="G75" s="1"/>
      <c r="H75" s="32"/>
      <c r="I75" s="32"/>
      <c r="J75" s="32"/>
      <c r="K75" s="51"/>
      <c r="L75" s="69"/>
      <c r="N75" s="1"/>
      <c r="O75" s="1"/>
    </row>
    <row r="76" spans="1:17" ht="14.85" customHeight="1" x14ac:dyDescent="0.25">
      <c r="A76" s="1"/>
      <c r="B76" s="1"/>
      <c r="C76" s="1"/>
      <c r="D76" s="1"/>
      <c r="E76" s="1"/>
      <c r="F76" s="1"/>
      <c r="G76" s="1" t="s">
        <v>90</v>
      </c>
      <c r="H76" s="57">
        <v>4163</v>
      </c>
      <c r="I76" s="33">
        <v>4100</v>
      </c>
      <c r="J76" s="60">
        <v>0</v>
      </c>
      <c r="K76" s="61">
        <f>+J76-H76</f>
        <v>-4163</v>
      </c>
      <c r="L76" s="67">
        <f>+J76-I76</f>
        <v>-4100</v>
      </c>
      <c r="N76" s="1"/>
      <c r="O76" s="1"/>
    </row>
    <row r="77" spans="1:17" ht="14.85" customHeight="1" x14ac:dyDescent="0.25">
      <c r="A77" s="1"/>
      <c r="B77" s="1"/>
      <c r="C77" s="1"/>
      <c r="D77" s="1"/>
      <c r="E77" s="1"/>
      <c r="F77" s="1"/>
      <c r="G77" s="1" t="s">
        <v>91</v>
      </c>
      <c r="H77" s="57">
        <v>2328</v>
      </c>
      <c r="I77" s="33">
        <v>7700</v>
      </c>
      <c r="J77" s="60">
        <f>8300+2500</f>
        <v>10800</v>
      </c>
      <c r="K77" s="61">
        <f>+J77-H77</f>
        <v>8472</v>
      </c>
      <c r="L77" s="67">
        <f>+J77-I77</f>
        <v>3100</v>
      </c>
      <c r="N77" s="78" t="s">
        <v>140</v>
      </c>
      <c r="O77" s="1"/>
    </row>
    <row r="78" spans="1:17" ht="14.85" customHeight="1" x14ac:dyDescent="0.25">
      <c r="A78" s="1"/>
      <c r="B78" s="1"/>
      <c r="C78" s="1"/>
      <c r="D78" s="1"/>
      <c r="E78" s="1"/>
      <c r="F78" s="1"/>
      <c r="G78" s="1" t="s">
        <v>135</v>
      </c>
      <c r="H78" s="57"/>
      <c r="I78" s="33"/>
      <c r="J78" s="60">
        <v>1000</v>
      </c>
      <c r="K78" s="61">
        <f>+J78-H78</f>
        <v>1000</v>
      </c>
      <c r="L78" s="67">
        <f>+J78-I78</f>
        <v>1000</v>
      </c>
      <c r="N78" s="78"/>
      <c r="O78" s="1"/>
    </row>
    <row r="79" spans="1:17" ht="14.85" customHeight="1" thickBot="1" x14ac:dyDescent="0.3">
      <c r="A79" s="1"/>
      <c r="B79" s="1"/>
      <c r="C79" s="1"/>
      <c r="D79" s="1"/>
      <c r="E79" s="1"/>
      <c r="F79" s="1"/>
      <c r="G79" s="1" t="s">
        <v>137</v>
      </c>
      <c r="H79" s="58">
        <v>800</v>
      </c>
      <c r="I79" s="34">
        <v>2000</v>
      </c>
      <c r="J79" s="59">
        <v>1200</v>
      </c>
      <c r="K79" s="62">
        <f>+J79-H79</f>
        <v>400</v>
      </c>
      <c r="L79" s="70">
        <f>+J79-I79</f>
        <v>-800</v>
      </c>
      <c r="N79" s="78"/>
      <c r="O79" s="1"/>
    </row>
    <row r="80" spans="1:17" ht="14.85" customHeight="1" x14ac:dyDescent="0.25">
      <c r="A80" s="1"/>
      <c r="B80" s="9"/>
      <c r="C80" s="9"/>
      <c r="D80" s="9"/>
      <c r="E80" s="9"/>
      <c r="F80" s="9" t="s">
        <v>57</v>
      </c>
      <c r="G80" s="9"/>
      <c r="H80" s="41">
        <f t="shared" ref="H80:L80" si="16">ROUND(SUM(H75:H79),5)</f>
        <v>7291</v>
      </c>
      <c r="I80" s="41">
        <f t="shared" si="16"/>
        <v>13800</v>
      </c>
      <c r="J80" s="41">
        <f t="shared" si="16"/>
        <v>13000</v>
      </c>
      <c r="K80" s="50">
        <f t="shared" si="16"/>
        <v>5709</v>
      </c>
      <c r="L80" s="71">
        <f t="shared" si="16"/>
        <v>-800</v>
      </c>
      <c r="N80" s="1"/>
      <c r="O80" s="1"/>
      <c r="Q80" s="86" t="s">
        <v>156</v>
      </c>
    </row>
    <row r="81" spans="1:17" ht="14.85" customHeight="1" x14ac:dyDescent="0.25">
      <c r="A81" s="1"/>
      <c r="B81" s="1"/>
      <c r="C81" s="1"/>
      <c r="D81" s="1"/>
      <c r="E81" s="1"/>
      <c r="F81" s="1" t="s">
        <v>58</v>
      </c>
      <c r="G81" s="1"/>
      <c r="H81" s="32"/>
      <c r="I81" s="32"/>
      <c r="J81" s="32"/>
      <c r="K81" s="51"/>
      <c r="L81" s="69"/>
      <c r="N81" s="1"/>
      <c r="O81" s="1"/>
    </row>
    <row r="82" spans="1:17" ht="14.85" customHeight="1" x14ac:dyDescent="0.25">
      <c r="A82" s="1"/>
      <c r="B82" s="1"/>
      <c r="C82" s="1"/>
      <c r="D82" s="1"/>
      <c r="E82" s="1"/>
      <c r="F82" s="1"/>
      <c r="G82" s="77" t="s">
        <v>136</v>
      </c>
      <c r="H82" s="57">
        <v>1439</v>
      </c>
      <c r="I82" s="33">
        <v>1230</v>
      </c>
      <c r="J82" s="60">
        <v>1200</v>
      </c>
      <c r="K82" s="61">
        <f t="shared" ref="K82:K87" si="17">+J82-H82</f>
        <v>-239</v>
      </c>
      <c r="L82" s="67">
        <f t="shared" ref="L82:L87" si="18">+J82-I82</f>
        <v>-30</v>
      </c>
      <c r="N82" s="1" t="s">
        <v>127</v>
      </c>
      <c r="O82" s="1"/>
    </row>
    <row r="83" spans="1:17" ht="14.85" customHeight="1" x14ac:dyDescent="0.25">
      <c r="A83" s="1"/>
      <c r="B83" s="1"/>
      <c r="C83" s="1"/>
      <c r="D83" s="1"/>
      <c r="E83" s="1"/>
      <c r="F83" s="1"/>
      <c r="G83" s="77" t="s">
        <v>128</v>
      </c>
      <c r="H83" s="57">
        <v>248</v>
      </c>
      <c r="I83" s="33">
        <v>1640</v>
      </c>
      <c r="J83" s="60">
        <v>2000</v>
      </c>
      <c r="K83" s="61">
        <f t="shared" si="17"/>
        <v>1752</v>
      </c>
      <c r="L83" s="67">
        <f t="shared" si="18"/>
        <v>360</v>
      </c>
      <c r="N83" s="1" t="s">
        <v>122</v>
      </c>
      <c r="O83" s="1"/>
    </row>
    <row r="84" spans="1:17" ht="14.85" customHeight="1" x14ac:dyDescent="0.25">
      <c r="A84" s="1"/>
      <c r="B84" s="1"/>
      <c r="C84" s="1"/>
      <c r="D84" s="1"/>
      <c r="E84" s="1"/>
      <c r="F84" s="1"/>
      <c r="G84" s="77" t="s">
        <v>132</v>
      </c>
      <c r="H84" s="57">
        <v>52</v>
      </c>
      <c r="I84" s="33">
        <v>210</v>
      </c>
      <c r="J84" s="60">
        <v>1200</v>
      </c>
      <c r="K84" s="61">
        <f t="shared" si="17"/>
        <v>1148</v>
      </c>
      <c r="L84" s="67">
        <f t="shared" si="18"/>
        <v>990</v>
      </c>
      <c r="N84" s="1" t="s">
        <v>123</v>
      </c>
      <c r="O84" s="1"/>
    </row>
    <row r="85" spans="1:17" ht="14.85" customHeight="1" x14ac:dyDescent="0.25">
      <c r="A85" s="1"/>
      <c r="B85" s="1"/>
      <c r="C85" s="1"/>
      <c r="D85" s="1"/>
      <c r="E85" s="1"/>
      <c r="F85" s="1"/>
      <c r="G85" s="77" t="s">
        <v>129</v>
      </c>
      <c r="H85" s="57">
        <v>1185</v>
      </c>
      <c r="I85" s="33">
        <v>2050</v>
      </c>
      <c r="J85" s="60">
        <v>1200</v>
      </c>
      <c r="K85" s="61">
        <f t="shared" si="17"/>
        <v>15</v>
      </c>
      <c r="L85" s="67">
        <f t="shared" si="18"/>
        <v>-850</v>
      </c>
      <c r="N85" s="1" t="s">
        <v>124</v>
      </c>
      <c r="O85" s="1"/>
    </row>
    <row r="86" spans="1:17" ht="14.85" customHeight="1" x14ac:dyDescent="0.25">
      <c r="A86" s="1"/>
      <c r="B86" s="1"/>
      <c r="C86" s="1"/>
      <c r="D86" s="1"/>
      <c r="E86" s="1"/>
      <c r="F86" s="1"/>
      <c r="G86" s="77" t="s">
        <v>130</v>
      </c>
      <c r="H86" s="57">
        <v>558</v>
      </c>
      <c r="I86" s="33">
        <v>820</v>
      </c>
      <c r="J86" s="60">
        <v>800</v>
      </c>
      <c r="K86" s="61">
        <f t="shared" si="17"/>
        <v>242</v>
      </c>
      <c r="L86" s="67">
        <f t="shared" si="18"/>
        <v>-20</v>
      </c>
      <c r="N86" s="1" t="s">
        <v>125</v>
      </c>
      <c r="O86" s="1"/>
    </row>
    <row r="87" spans="1:17" ht="14.85" customHeight="1" thickBot="1" x14ac:dyDescent="0.3">
      <c r="A87" s="1"/>
      <c r="B87" s="1"/>
      <c r="C87" s="1"/>
      <c r="D87" s="1"/>
      <c r="E87" s="1"/>
      <c r="F87" s="1"/>
      <c r="G87" s="77" t="s">
        <v>131</v>
      </c>
      <c r="H87" s="58">
        <v>1632</v>
      </c>
      <c r="I87" s="34">
        <v>2050</v>
      </c>
      <c r="J87" s="59">
        <v>2000</v>
      </c>
      <c r="K87" s="62">
        <f t="shared" si="17"/>
        <v>368</v>
      </c>
      <c r="L87" s="70">
        <f t="shared" si="18"/>
        <v>-50</v>
      </c>
      <c r="N87" s="1" t="s">
        <v>126</v>
      </c>
      <c r="O87" s="1"/>
    </row>
    <row r="88" spans="1:17" ht="14.85" customHeight="1" x14ac:dyDescent="0.25">
      <c r="A88" s="1"/>
      <c r="B88" s="9"/>
      <c r="C88" s="9"/>
      <c r="D88" s="9"/>
      <c r="E88" s="9"/>
      <c r="F88" s="9" t="s">
        <v>59</v>
      </c>
      <c r="G88" s="9"/>
      <c r="H88" s="41">
        <f t="shared" ref="H88:L88" si="19">ROUND(SUM(H81:H87),5)</f>
        <v>5114</v>
      </c>
      <c r="I88" s="41">
        <f t="shared" si="19"/>
        <v>8000</v>
      </c>
      <c r="J88" s="41">
        <f t="shared" si="19"/>
        <v>8400</v>
      </c>
      <c r="K88" s="50">
        <f t="shared" si="19"/>
        <v>3286</v>
      </c>
      <c r="L88" s="71">
        <f t="shared" si="19"/>
        <v>400</v>
      </c>
      <c r="N88" s="1"/>
      <c r="O88" s="1"/>
      <c r="Q88" s="86" t="s">
        <v>157</v>
      </c>
    </row>
    <row r="89" spans="1:17" ht="14.45" customHeight="1" x14ac:dyDescent="0.25">
      <c r="A89" s="1"/>
      <c r="B89" s="1"/>
      <c r="C89" s="1"/>
      <c r="D89" s="1"/>
      <c r="E89" s="1"/>
      <c r="F89" s="1" t="s">
        <v>60</v>
      </c>
      <c r="G89" s="1"/>
      <c r="H89" s="32"/>
      <c r="I89" s="32"/>
      <c r="J89" s="32"/>
      <c r="K89" s="51"/>
      <c r="L89" s="69"/>
      <c r="N89" s="1"/>
      <c r="O89" s="1"/>
    </row>
    <row r="90" spans="1:17" ht="14.45" customHeight="1" x14ac:dyDescent="0.25">
      <c r="A90" s="1"/>
      <c r="B90" s="1"/>
      <c r="C90" s="1"/>
      <c r="D90" s="1"/>
      <c r="E90" s="1"/>
      <c r="F90" s="1"/>
      <c r="G90" s="1" t="s">
        <v>61</v>
      </c>
      <c r="H90" s="57">
        <v>9250</v>
      </c>
      <c r="I90" s="33">
        <v>9300</v>
      </c>
      <c r="J90" s="60">
        <v>3000</v>
      </c>
      <c r="K90" s="61">
        <f t="shared" ref="K90:K100" si="20">+J90-H90</f>
        <v>-6250</v>
      </c>
      <c r="L90" s="67">
        <f t="shared" ref="L90:L100" si="21">+J90-I90</f>
        <v>-6300</v>
      </c>
      <c r="N90" s="1"/>
      <c r="O90" s="1"/>
    </row>
    <row r="91" spans="1:17" ht="14.45" customHeight="1" x14ac:dyDescent="0.25">
      <c r="A91" s="1"/>
      <c r="B91" s="1"/>
      <c r="C91" s="1"/>
      <c r="D91" s="1"/>
      <c r="E91" s="1"/>
      <c r="F91" s="1"/>
      <c r="G91" s="49" t="s">
        <v>118</v>
      </c>
      <c r="H91" s="57"/>
      <c r="I91" s="33"/>
      <c r="J91" s="60">
        <v>3600</v>
      </c>
      <c r="K91" s="61">
        <f t="shared" si="20"/>
        <v>3600</v>
      </c>
      <c r="L91" s="67">
        <f t="shared" si="21"/>
        <v>3600</v>
      </c>
      <c r="N91" s="1"/>
      <c r="O91" s="1"/>
    </row>
    <row r="92" spans="1:17" ht="14.45" customHeight="1" x14ac:dyDescent="0.25">
      <c r="A92" s="1"/>
      <c r="B92" s="1"/>
      <c r="C92" s="1"/>
      <c r="D92" s="1"/>
      <c r="E92" s="1"/>
      <c r="F92" s="1"/>
      <c r="G92" s="49" t="s">
        <v>119</v>
      </c>
      <c r="H92" s="57"/>
      <c r="I92" s="33"/>
      <c r="J92" s="60">
        <v>2400</v>
      </c>
      <c r="K92" s="61">
        <f t="shared" si="20"/>
        <v>2400</v>
      </c>
      <c r="L92" s="67">
        <f t="shared" si="21"/>
        <v>2400</v>
      </c>
      <c r="N92" s="1"/>
      <c r="O92" s="1"/>
    </row>
    <row r="93" spans="1:17" ht="14.45" customHeight="1" x14ac:dyDescent="0.25">
      <c r="A93" s="1"/>
      <c r="B93" s="1"/>
      <c r="C93" s="1"/>
      <c r="D93" s="1"/>
      <c r="E93" s="1"/>
      <c r="F93" s="1"/>
      <c r="G93" s="80" t="s">
        <v>92</v>
      </c>
      <c r="H93" s="57">
        <v>2400</v>
      </c>
      <c r="I93" s="33">
        <v>3600</v>
      </c>
      <c r="J93" s="60">
        <v>0</v>
      </c>
      <c r="K93" s="61">
        <f t="shared" si="20"/>
        <v>-2400</v>
      </c>
      <c r="L93" s="67">
        <f t="shared" si="21"/>
        <v>-3600</v>
      </c>
      <c r="N93" s="1"/>
      <c r="O93" s="1"/>
    </row>
    <row r="94" spans="1:17" ht="14.45" customHeight="1" x14ac:dyDescent="0.25">
      <c r="A94" s="1"/>
      <c r="B94" s="1"/>
      <c r="C94" s="1"/>
      <c r="D94" s="1"/>
      <c r="E94" s="1"/>
      <c r="F94" s="1"/>
      <c r="G94" s="1" t="s">
        <v>62</v>
      </c>
      <c r="H94" s="57">
        <v>38160</v>
      </c>
      <c r="I94" s="33">
        <v>38160</v>
      </c>
      <c r="J94" s="60">
        <v>36252</v>
      </c>
      <c r="K94" s="61">
        <f t="shared" si="20"/>
        <v>-1908</v>
      </c>
      <c r="L94" s="67">
        <f t="shared" si="21"/>
        <v>-1908</v>
      </c>
      <c r="N94" s="1"/>
      <c r="O94" s="1"/>
      <c r="Q94" s="86" t="s">
        <v>154</v>
      </c>
    </row>
    <row r="95" spans="1:17" ht="14.45" customHeight="1" x14ac:dyDescent="0.25">
      <c r="A95" s="1"/>
      <c r="B95" s="1"/>
      <c r="C95" s="1"/>
      <c r="D95" s="1"/>
      <c r="E95" s="1"/>
      <c r="F95" s="1"/>
      <c r="G95" s="1" t="s">
        <v>63</v>
      </c>
      <c r="H95" s="57">
        <v>61381</v>
      </c>
      <c r="I95" s="33">
        <v>61381</v>
      </c>
      <c r="J95" s="60">
        <v>58312</v>
      </c>
      <c r="K95" s="61">
        <f t="shared" si="20"/>
        <v>-3069</v>
      </c>
      <c r="L95" s="67">
        <f t="shared" si="21"/>
        <v>-3069</v>
      </c>
      <c r="N95" s="4"/>
      <c r="O95" s="4"/>
      <c r="Q95" s="86" t="s">
        <v>166</v>
      </c>
    </row>
    <row r="96" spans="1:17" ht="14.45" customHeight="1" x14ac:dyDescent="0.25">
      <c r="A96" s="1"/>
      <c r="B96" s="1"/>
      <c r="C96" s="1"/>
      <c r="D96" s="1"/>
      <c r="E96" s="1"/>
      <c r="F96" s="1"/>
      <c r="G96" s="1" t="s">
        <v>64</v>
      </c>
      <c r="H96" s="57">
        <v>4200</v>
      </c>
      <c r="I96" s="33">
        <v>4200</v>
      </c>
      <c r="J96" s="60">
        <v>3990</v>
      </c>
      <c r="K96" s="61">
        <f t="shared" si="20"/>
        <v>-210</v>
      </c>
      <c r="L96" s="67">
        <f t="shared" si="21"/>
        <v>-210</v>
      </c>
      <c r="N96" s="4"/>
      <c r="O96" s="4"/>
      <c r="Q96" s="86" t="s">
        <v>162</v>
      </c>
    </row>
    <row r="97" spans="1:17" ht="14.45" customHeight="1" x14ac:dyDescent="0.25">
      <c r="A97" s="1"/>
      <c r="B97" s="1"/>
      <c r="C97" s="1"/>
      <c r="D97" s="1"/>
      <c r="E97" s="1"/>
      <c r="F97" s="1"/>
      <c r="G97" s="1" t="s">
        <v>65</v>
      </c>
      <c r="H97" s="57">
        <v>14600</v>
      </c>
      <c r="I97" s="33">
        <v>14600</v>
      </c>
      <c r="J97" s="60">
        <v>15000</v>
      </c>
      <c r="K97" s="61">
        <f t="shared" si="20"/>
        <v>400</v>
      </c>
      <c r="L97" s="67">
        <f t="shared" si="21"/>
        <v>400</v>
      </c>
      <c r="N97" s="4"/>
      <c r="O97" s="4"/>
    </row>
    <row r="98" spans="1:17" ht="14.45" customHeight="1" x14ac:dyDescent="0.25">
      <c r="A98" s="1"/>
      <c r="B98" s="1"/>
      <c r="C98" s="1"/>
      <c r="D98" s="1"/>
      <c r="E98" s="1"/>
      <c r="F98" s="1"/>
      <c r="G98" s="1" t="s">
        <v>109</v>
      </c>
      <c r="H98" s="57">
        <v>14000</v>
      </c>
      <c r="I98" s="33">
        <v>14000</v>
      </c>
      <c r="J98" s="60">
        <v>13200</v>
      </c>
      <c r="K98" s="61">
        <f t="shared" si="20"/>
        <v>-800</v>
      </c>
      <c r="L98" s="67">
        <f t="shared" si="21"/>
        <v>-800</v>
      </c>
      <c r="N98" s="1"/>
      <c r="O98" s="1"/>
      <c r="Q98" s="86" t="s">
        <v>159</v>
      </c>
    </row>
    <row r="99" spans="1:17" ht="14.45" customHeight="1" x14ac:dyDescent="0.25">
      <c r="A99" s="1"/>
      <c r="B99" s="1"/>
      <c r="C99" s="1"/>
      <c r="D99" s="1"/>
      <c r="E99" s="1"/>
      <c r="F99" s="1"/>
      <c r="G99" s="1" t="s">
        <v>97</v>
      </c>
      <c r="H99" s="57">
        <v>8000</v>
      </c>
      <c r="I99" s="33">
        <v>8000</v>
      </c>
      <c r="J99" s="60">
        <v>9000</v>
      </c>
      <c r="K99" s="61">
        <f t="shared" si="20"/>
        <v>1000</v>
      </c>
      <c r="L99" s="67">
        <f t="shared" si="21"/>
        <v>1000</v>
      </c>
      <c r="N99" s="1"/>
      <c r="O99" s="1"/>
    </row>
    <row r="100" spans="1:17" ht="14.45" customHeight="1" thickBot="1" x14ac:dyDescent="0.3">
      <c r="A100" s="1"/>
      <c r="B100" s="1"/>
      <c r="C100" s="1"/>
      <c r="D100" s="1"/>
      <c r="E100" s="1"/>
      <c r="F100" s="1"/>
      <c r="G100" s="1" t="s">
        <v>133</v>
      </c>
      <c r="H100" s="58">
        <v>3000</v>
      </c>
      <c r="I100" s="34">
        <v>3000</v>
      </c>
      <c r="J100" s="59">
        <v>1500</v>
      </c>
      <c r="K100" s="62">
        <f t="shared" si="20"/>
        <v>-1500</v>
      </c>
      <c r="L100" s="70">
        <f t="shared" si="21"/>
        <v>-1500</v>
      </c>
      <c r="N100" s="1"/>
      <c r="O100" s="1"/>
    </row>
    <row r="101" spans="1:17" ht="14.85" customHeight="1" x14ac:dyDescent="0.25">
      <c r="A101" s="1"/>
      <c r="B101" s="9"/>
      <c r="C101" s="9"/>
      <c r="D101" s="9"/>
      <c r="E101" s="9"/>
      <c r="F101" s="9" t="s">
        <v>66</v>
      </c>
      <c r="G101" s="9"/>
      <c r="H101" s="41">
        <f t="shared" ref="H101:L101" si="22">ROUND(SUM(H89:H100),5)</f>
        <v>154991</v>
      </c>
      <c r="I101" s="41">
        <f t="shared" si="22"/>
        <v>156241</v>
      </c>
      <c r="J101" s="41">
        <f t="shared" si="22"/>
        <v>146254</v>
      </c>
      <c r="K101" s="50">
        <f t="shared" si="22"/>
        <v>-8737</v>
      </c>
      <c r="L101" s="71">
        <f t="shared" si="22"/>
        <v>-9987</v>
      </c>
      <c r="N101" s="1"/>
      <c r="O101" s="1"/>
      <c r="Q101" t="s">
        <v>158</v>
      </c>
    </row>
    <row r="102" spans="1:17" ht="27.75" customHeight="1" x14ac:dyDescent="0.25">
      <c r="A102" s="1"/>
      <c r="B102" s="1"/>
      <c r="C102" s="1"/>
      <c r="D102" s="1"/>
      <c r="E102" s="1"/>
      <c r="F102" s="1" t="s">
        <v>67</v>
      </c>
      <c r="G102" s="1"/>
      <c r="H102" s="32"/>
      <c r="I102" s="32"/>
      <c r="J102" s="32"/>
      <c r="K102" s="51"/>
      <c r="L102" s="69"/>
      <c r="N102" s="1"/>
      <c r="O102" s="1"/>
    </row>
    <row r="103" spans="1:17" ht="14.45" customHeight="1" x14ac:dyDescent="0.25">
      <c r="A103" s="1"/>
      <c r="B103" s="1"/>
      <c r="C103" s="1"/>
      <c r="D103" s="1"/>
      <c r="E103" s="1"/>
      <c r="F103" s="1"/>
      <c r="G103" s="1" t="s">
        <v>93</v>
      </c>
      <c r="H103" s="57">
        <v>1901</v>
      </c>
      <c r="I103" s="33">
        <v>3000</v>
      </c>
      <c r="J103" s="60">
        <v>2850</v>
      </c>
      <c r="K103" s="61">
        <f t="shared" ref="K103:K112" si="23">+J103-H103</f>
        <v>949</v>
      </c>
      <c r="L103" s="67">
        <f t="shared" ref="L103:L112" si="24">+J103-I103</f>
        <v>-150</v>
      </c>
      <c r="N103" s="1"/>
      <c r="O103" s="1"/>
      <c r="Q103" s="86" t="s">
        <v>159</v>
      </c>
    </row>
    <row r="104" spans="1:17" ht="14.45" customHeight="1" x14ac:dyDescent="0.25">
      <c r="A104" s="1"/>
      <c r="B104" s="1"/>
      <c r="C104" s="1"/>
      <c r="D104" s="1"/>
      <c r="E104" s="1"/>
      <c r="F104" s="1"/>
      <c r="G104" s="1" t="s">
        <v>94</v>
      </c>
      <c r="H104" s="57">
        <v>230</v>
      </c>
      <c r="I104" s="33">
        <v>500</v>
      </c>
      <c r="J104" s="60">
        <v>475</v>
      </c>
      <c r="K104" s="61">
        <f t="shared" si="23"/>
        <v>245</v>
      </c>
      <c r="L104" s="67">
        <f t="shared" si="24"/>
        <v>-25</v>
      </c>
      <c r="N104" s="1"/>
      <c r="O104" s="1"/>
      <c r="Q104" s="86" t="s">
        <v>159</v>
      </c>
    </row>
    <row r="105" spans="1:17" ht="14.45" customHeight="1" x14ac:dyDescent="0.25">
      <c r="A105" s="1"/>
      <c r="B105" s="1"/>
      <c r="C105" s="1"/>
      <c r="D105" s="1"/>
      <c r="E105" s="1"/>
      <c r="F105" s="1"/>
      <c r="G105" s="1" t="s">
        <v>68</v>
      </c>
      <c r="H105" s="57">
        <v>3600</v>
      </c>
      <c r="I105" s="33">
        <v>3600</v>
      </c>
      <c r="J105" s="60">
        <v>3420</v>
      </c>
      <c r="K105" s="61">
        <f t="shared" si="23"/>
        <v>-180</v>
      </c>
      <c r="L105" s="67">
        <f t="shared" si="24"/>
        <v>-180</v>
      </c>
      <c r="N105" s="1"/>
      <c r="O105" s="1"/>
      <c r="Q105" s="86" t="s">
        <v>160</v>
      </c>
    </row>
    <row r="106" spans="1:17" ht="14.45" customHeight="1" x14ac:dyDescent="0.25">
      <c r="A106" s="1"/>
      <c r="B106" s="1"/>
      <c r="C106" s="1"/>
      <c r="D106" s="1"/>
      <c r="E106" s="1"/>
      <c r="F106" s="1"/>
      <c r="G106" s="1" t="s">
        <v>69</v>
      </c>
      <c r="H106" s="57">
        <v>550</v>
      </c>
      <c r="I106" s="33">
        <v>700</v>
      </c>
      <c r="J106" s="60">
        <f>140*12</f>
        <v>1680</v>
      </c>
      <c r="K106" s="61">
        <f t="shared" si="23"/>
        <v>1130</v>
      </c>
      <c r="L106" s="67">
        <f t="shared" si="24"/>
        <v>980</v>
      </c>
      <c r="N106" s="78" t="s">
        <v>141</v>
      </c>
      <c r="O106" s="1"/>
      <c r="Q106" s="86" t="s">
        <v>167</v>
      </c>
    </row>
    <row r="107" spans="1:17" ht="14.45" customHeight="1" x14ac:dyDescent="0.25">
      <c r="A107" s="1"/>
      <c r="B107" s="1"/>
      <c r="C107" s="1"/>
      <c r="D107" s="1"/>
      <c r="E107" s="1"/>
      <c r="F107" s="1"/>
      <c r="G107" s="1" t="s">
        <v>70</v>
      </c>
      <c r="H107" s="57">
        <v>0</v>
      </c>
      <c r="I107" s="33">
        <v>300</v>
      </c>
      <c r="J107" s="60">
        <v>285</v>
      </c>
      <c r="K107" s="61">
        <f t="shared" si="23"/>
        <v>285</v>
      </c>
      <c r="L107" s="67">
        <f t="shared" si="24"/>
        <v>-15</v>
      </c>
      <c r="N107" s="1"/>
      <c r="O107" s="1"/>
      <c r="Q107" s="86" t="s">
        <v>161</v>
      </c>
    </row>
    <row r="108" spans="1:17" ht="14.45" customHeight="1" x14ac:dyDescent="0.25">
      <c r="A108" s="1"/>
      <c r="B108" s="1"/>
      <c r="C108" s="1"/>
      <c r="D108" s="1"/>
      <c r="E108" s="1"/>
      <c r="F108" s="1"/>
      <c r="G108" s="1" t="s">
        <v>87</v>
      </c>
      <c r="H108" s="57">
        <v>2229</v>
      </c>
      <c r="I108" s="33">
        <v>4300</v>
      </c>
      <c r="J108" s="60">
        <f>4085-1085</f>
        <v>3000</v>
      </c>
      <c r="K108" s="61">
        <f t="shared" si="23"/>
        <v>771</v>
      </c>
      <c r="L108" s="67">
        <f t="shared" si="24"/>
        <v>-1300</v>
      </c>
      <c r="N108" s="1"/>
      <c r="O108" s="1"/>
      <c r="Q108" s="86" t="s">
        <v>153</v>
      </c>
    </row>
    <row r="109" spans="1:17" ht="14.45" customHeight="1" x14ac:dyDescent="0.25">
      <c r="A109" s="1"/>
      <c r="B109" s="1"/>
      <c r="C109" s="1"/>
      <c r="D109" s="1"/>
      <c r="E109" s="1"/>
      <c r="F109" s="1"/>
      <c r="G109" s="1" t="s">
        <v>138</v>
      </c>
      <c r="H109" s="57">
        <v>750</v>
      </c>
      <c r="I109" s="33">
        <v>1500</v>
      </c>
      <c r="J109" s="60">
        <f>1425-225</f>
        <v>1200</v>
      </c>
      <c r="K109" s="61">
        <f t="shared" si="23"/>
        <v>450</v>
      </c>
      <c r="L109" s="67">
        <f t="shared" si="24"/>
        <v>-300</v>
      </c>
      <c r="N109" s="1"/>
      <c r="O109" s="1"/>
      <c r="Q109" s="86" t="s">
        <v>153</v>
      </c>
    </row>
    <row r="110" spans="1:17" ht="14.45" customHeight="1" x14ac:dyDescent="0.25">
      <c r="A110" s="1"/>
      <c r="B110" s="1"/>
      <c r="C110" s="1"/>
      <c r="D110" s="1"/>
      <c r="E110" s="1"/>
      <c r="F110" s="1"/>
      <c r="G110" s="1" t="s">
        <v>139</v>
      </c>
      <c r="H110" s="57">
        <v>0</v>
      </c>
      <c r="I110" s="33"/>
      <c r="J110" s="60">
        <v>1200</v>
      </c>
      <c r="K110" s="61">
        <f t="shared" si="23"/>
        <v>1200</v>
      </c>
      <c r="L110" s="67">
        <f t="shared" si="24"/>
        <v>1200</v>
      </c>
      <c r="N110" s="1"/>
      <c r="O110" s="1"/>
      <c r="Q110" s="86" t="s">
        <v>155</v>
      </c>
    </row>
    <row r="111" spans="1:17" ht="14.45" customHeight="1" x14ac:dyDescent="0.25">
      <c r="A111" s="1"/>
      <c r="B111" s="1"/>
      <c r="C111" s="1"/>
      <c r="D111" s="1"/>
      <c r="E111" s="1"/>
      <c r="F111" s="1"/>
      <c r="G111" s="1" t="s">
        <v>86</v>
      </c>
      <c r="H111" s="57">
        <v>191</v>
      </c>
      <c r="I111" s="33">
        <v>600</v>
      </c>
      <c r="J111" s="60">
        <v>500</v>
      </c>
      <c r="K111" s="61">
        <f t="shared" si="23"/>
        <v>309</v>
      </c>
      <c r="L111" s="67">
        <f t="shared" si="24"/>
        <v>-100</v>
      </c>
      <c r="N111" s="1"/>
      <c r="O111" s="1"/>
      <c r="Q111" s="86" t="s">
        <v>155</v>
      </c>
    </row>
    <row r="112" spans="1:17" ht="14.45" customHeight="1" thickBot="1" x14ac:dyDescent="0.3">
      <c r="A112" s="1"/>
      <c r="B112" s="1"/>
      <c r="C112" s="1"/>
      <c r="D112" s="1"/>
      <c r="E112" s="1"/>
      <c r="F112" s="1"/>
      <c r="G112" s="1" t="s">
        <v>95</v>
      </c>
      <c r="H112" s="58">
        <v>0</v>
      </c>
      <c r="I112" s="34">
        <v>100</v>
      </c>
      <c r="J112" s="59">
        <v>50</v>
      </c>
      <c r="K112" s="62">
        <f t="shared" si="23"/>
        <v>50</v>
      </c>
      <c r="L112" s="70">
        <f t="shared" si="24"/>
        <v>-50</v>
      </c>
      <c r="N112" s="1"/>
      <c r="O112" s="1"/>
      <c r="Q112" s="86" t="s">
        <v>151</v>
      </c>
    </row>
    <row r="113" spans="1:17" ht="14.85" customHeight="1" x14ac:dyDescent="0.25">
      <c r="A113" s="1"/>
      <c r="B113" s="9"/>
      <c r="C113" s="9"/>
      <c r="D113" s="9"/>
      <c r="E113" s="9"/>
      <c r="F113" s="9" t="s">
        <v>71</v>
      </c>
      <c r="G113" s="9"/>
      <c r="H113" s="41">
        <f t="shared" ref="H113:L113" si="25">ROUND(SUM(H102:H112),5)</f>
        <v>9451</v>
      </c>
      <c r="I113" s="41">
        <f t="shared" si="25"/>
        <v>14600</v>
      </c>
      <c r="J113" s="41">
        <f t="shared" si="25"/>
        <v>14660</v>
      </c>
      <c r="K113" s="50">
        <f t="shared" si="25"/>
        <v>5209</v>
      </c>
      <c r="L113" s="71">
        <f t="shared" si="25"/>
        <v>60</v>
      </c>
      <c r="N113" s="1"/>
      <c r="O113" s="1"/>
    </row>
    <row r="114" spans="1:17" ht="14.45" customHeight="1" x14ac:dyDescent="0.25">
      <c r="A114" s="1"/>
      <c r="B114" s="1"/>
      <c r="C114" s="1"/>
      <c r="D114" s="1"/>
      <c r="E114" s="1"/>
      <c r="F114" s="1" t="s">
        <v>72</v>
      </c>
      <c r="G114" s="1"/>
      <c r="H114" s="32"/>
      <c r="I114" s="32"/>
      <c r="J114" s="32"/>
      <c r="K114" s="51"/>
      <c r="L114" s="69"/>
      <c r="N114" s="1"/>
      <c r="O114" s="1"/>
    </row>
    <row r="115" spans="1:17" ht="14.45" customHeight="1" x14ac:dyDescent="0.25">
      <c r="A115" s="1"/>
      <c r="B115" s="1"/>
      <c r="C115" s="1"/>
      <c r="D115" s="1"/>
      <c r="E115" s="1"/>
      <c r="F115" s="1"/>
      <c r="G115" s="1" t="s">
        <v>73</v>
      </c>
      <c r="H115" s="57">
        <v>2979</v>
      </c>
      <c r="I115" s="33">
        <v>2000</v>
      </c>
      <c r="J115" s="60">
        <v>2800</v>
      </c>
      <c r="K115" s="61">
        <f t="shared" ref="K115:K121" si="26">+J115-H115</f>
        <v>-179</v>
      </c>
      <c r="L115" s="67">
        <f t="shared" ref="L115:L121" si="27">+J115-I115</f>
        <v>800</v>
      </c>
      <c r="N115" s="78" t="s">
        <v>142</v>
      </c>
      <c r="O115" s="1"/>
      <c r="Q115" s="86" t="s">
        <v>163</v>
      </c>
    </row>
    <row r="116" spans="1:17" ht="14.45" customHeight="1" x14ac:dyDescent="0.25">
      <c r="A116" s="1"/>
      <c r="B116" s="1"/>
      <c r="C116" s="1"/>
      <c r="D116" s="1"/>
      <c r="E116" s="1"/>
      <c r="F116" s="1"/>
      <c r="G116" s="1" t="s">
        <v>89</v>
      </c>
      <c r="H116" s="57">
        <v>0</v>
      </c>
      <c r="I116" s="33">
        <v>500</v>
      </c>
      <c r="J116" s="60">
        <v>475</v>
      </c>
      <c r="K116" s="61">
        <f t="shared" si="26"/>
        <v>475</v>
      </c>
      <c r="L116" s="67">
        <f t="shared" si="27"/>
        <v>-25</v>
      </c>
      <c r="N116" s="1"/>
      <c r="O116" s="1"/>
      <c r="Q116" s="86" t="s">
        <v>163</v>
      </c>
    </row>
    <row r="117" spans="1:17" ht="14.45" customHeight="1" x14ac:dyDescent="0.25">
      <c r="A117" s="1"/>
      <c r="B117" s="1"/>
      <c r="C117" s="1"/>
      <c r="D117" s="1"/>
      <c r="E117" s="1"/>
      <c r="F117" s="1"/>
      <c r="G117" s="1" t="s">
        <v>98</v>
      </c>
      <c r="H117" s="57">
        <v>0</v>
      </c>
      <c r="I117" s="33">
        <v>500</v>
      </c>
      <c r="J117" s="60">
        <v>475</v>
      </c>
      <c r="K117" s="61">
        <f t="shared" si="26"/>
        <v>475</v>
      </c>
      <c r="L117" s="67">
        <f t="shared" si="27"/>
        <v>-25</v>
      </c>
      <c r="N117" s="1"/>
      <c r="O117" s="1"/>
      <c r="Q117" s="86" t="s">
        <v>164</v>
      </c>
    </row>
    <row r="118" spans="1:17" ht="14.45" customHeight="1" x14ac:dyDescent="0.25">
      <c r="A118" s="1"/>
      <c r="B118" s="1"/>
      <c r="C118" s="1"/>
      <c r="D118" s="1"/>
      <c r="E118" s="1"/>
      <c r="F118" s="1"/>
      <c r="G118" s="1" t="s">
        <v>74</v>
      </c>
      <c r="H118" s="57">
        <v>45</v>
      </c>
      <c r="I118" s="33">
        <v>150</v>
      </c>
      <c r="J118" s="60">
        <v>143</v>
      </c>
      <c r="K118" s="61">
        <f t="shared" si="26"/>
        <v>98</v>
      </c>
      <c r="L118" s="67">
        <f t="shared" si="27"/>
        <v>-7</v>
      </c>
      <c r="N118" s="1"/>
      <c r="O118" s="1"/>
      <c r="Q118" s="86" t="s">
        <v>163</v>
      </c>
    </row>
    <row r="119" spans="1:17" ht="14.45" customHeight="1" x14ac:dyDescent="0.25">
      <c r="A119" s="1"/>
      <c r="B119" s="1"/>
      <c r="C119" s="1"/>
      <c r="D119" s="1"/>
      <c r="E119" s="1"/>
      <c r="F119" s="1"/>
      <c r="G119" s="1" t="s">
        <v>75</v>
      </c>
      <c r="H119" s="57">
        <v>2025</v>
      </c>
      <c r="I119" s="33">
        <v>1675</v>
      </c>
      <c r="J119" s="60">
        <v>1591</v>
      </c>
      <c r="K119" s="61">
        <f t="shared" si="26"/>
        <v>-434</v>
      </c>
      <c r="L119" s="67">
        <f t="shared" si="27"/>
        <v>-84</v>
      </c>
      <c r="N119" s="1"/>
      <c r="O119" s="1"/>
      <c r="Q119" s="86" t="s">
        <v>153</v>
      </c>
    </row>
    <row r="120" spans="1:17" ht="14.45" customHeight="1" x14ac:dyDescent="0.25">
      <c r="A120" s="1"/>
      <c r="B120" s="1"/>
      <c r="C120" s="1"/>
      <c r="D120" s="1"/>
      <c r="E120" s="1"/>
      <c r="F120" s="1"/>
      <c r="G120" s="1" t="s">
        <v>76</v>
      </c>
      <c r="H120" s="57">
        <v>26</v>
      </c>
      <c r="I120" s="33">
        <v>500</v>
      </c>
      <c r="J120" s="60">
        <v>475</v>
      </c>
      <c r="K120" s="61">
        <f t="shared" si="26"/>
        <v>449</v>
      </c>
      <c r="L120" s="67">
        <f t="shared" si="27"/>
        <v>-25</v>
      </c>
      <c r="N120" s="1"/>
      <c r="O120" s="1"/>
      <c r="Q120" s="86" t="s">
        <v>153</v>
      </c>
    </row>
    <row r="121" spans="1:17" ht="14.45" customHeight="1" thickBot="1" x14ac:dyDescent="0.3">
      <c r="A121" s="1"/>
      <c r="B121" s="1"/>
      <c r="C121" s="1"/>
      <c r="D121" s="1"/>
      <c r="E121" s="1"/>
      <c r="F121" s="1"/>
      <c r="G121" s="1" t="s">
        <v>77</v>
      </c>
      <c r="H121" s="58">
        <v>0</v>
      </c>
      <c r="I121" s="34">
        <v>500</v>
      </c>
      <c r="J121" s="59">
        <v>100</v>
      </c>
      <c r="K121" s="62">
        <f t="shared" si="26"/>
        <v>100</v>
      </c>
      <c r="L121" s="70">
        <f t="shared" si="27"/>
        <v>-400</v>
      </c>
      <c r="N121" s="1"/>
      <c r="O121" s="1"/>
      <c r="Q121" s="86" t="s">
        <v>153</v>
      </c>
    </row>
    <row r="122" spans="1:17" ht="14.85" customHeight="1" x14ac:dyDescent="0.25">
      <c r="A122" s="1"/>
      <c r="B122" s="9"/>
      <c r="C122" s="9"/>
      <c r="D122" s="9"/>
      <c r="E122" s="9"/>
      <c r="F122" s="9" t="s">
        <v>78</v>
      </c>
      <c r="G122" s="9"/>
      <c r="H122" s="41">
        <f t="shared" ref="H122:L122" si="28">ROUND(SUM(H114:H121),5)</f>
        <v>5075</v>
      </c>
      <c r="I122" s="41">
        <f t="shared" si="28"/>
        <v>5825</v>
      </c>
      <c r="J122" s="41">
        <f t="shared" si="28"/>
        <v>6059</v>
      </c>
      <c r="K122" s="50">
        <f t="shared" si="28"/>
        <v>984</v>
      </c>
      <c r="L122" s="71">
        <f t="shared" si="28"/>
        <v>234</v>
      </c>
      <c r="N122" s="1"/>
      <c r="O122" s="1"/>
    </row>
    <row r="123" spans="1:17" ht="14.45" customHeight="1" x14ac:dyDescent="0.25">
      <c r="A123" s="1"/>
      <c r="B123" s="1"/>
      <c r="C123" s="1"/>
      <c r="D123" s="1"/>
      <c r="E123" s="1"/>
      <c r="F123" s="1" t="s">
        <v>79</v>
      </c>
      <c r="G123" s="1"/>
      <c r="H123" s="32"/>
      <c r="I123" s="32"/>
      <c r="J123" s="32"/>
      <c r="K123" s="51"/>
      <c r="L123" s="69"/>
      <c r="N123" s="1"/>
      <c r="O123" s="1"/>
    </row>
    <row r="124" spans="1:17" ht="14.45" customHeight="1" x14ac:dyDescent="0.25">
      <c r="A124" s="1"/>
      <c r="B124" s="1"/>
      <c r="C124" s="1"/>
      <c r="D124" s="1"/>
      <c r="E124" s="1"/>
      <c r="F124" s="1"/>
      <c r="G124" s="1" t="s">
        <v>80</v>
      </c>
      <c r="H124" s="57">
        <v>3196</v>
      </c>
      <c r="I124" s="33">
        <v>4350</v>
      </c>
      <c r="J124" s="60">
        <v>4133</v>
      </c>
      <c r="K124" s="61">
        <f>+J124-H124</f>
        <v>937</v>
      </c>
      <c r="L124" s="67">
        <f>+J124-I124</f>
        <v>-217</v>
      </c>
      <c r="N124" s="1"/>
      <c r="O124" s="1"/>
      <c r="Q124" s="86" t="s">
        <v>155</v>
      </c>
    </row>
    <row r="125" spans="1:17" ht="14.45" customHeight="1" x14ac:dyDescent="0.25">
      <c r="A125" s="1"/>
      <c r="B125" s="1"/>
      <c r="C125" s="1"/>
      <c r="D125" s="1"/>
      <c r="E125" s="1"/>
      <c r="F125" s="1"/>
      <c r="G125" s="1" t="s">
        <v>81</v>
      </c>
      <c r="H125" s="57">
        <v>836</v>
      </c>
      <c r="I125" s="33">
        <v>11200</v>
      </c>
      <c r="J125" s="60">
        <f>7000-2000</f>
        <v>5000</v>
      </c>
      <c r="K125" s="61">
        <f>+J125-H125</f>
        <v>4164</v>
      </c>
      <c r="L125" s="67">
        <f>+J125-I125</f>
        <v>-6200</v>
      </c>
      <c r="N125" s="1"/>
      <c r="O125" s="1"/>
      <c r="Q125" s="86" t="s">
        <v>153</v>
      </c>
    </row>
    <row r="126" spans="1:17" ht="14.45" customHeight="1" thickBot="1" x14ac:dyDescent="0.3">
      <c r="A126" s="1"/>
      <c r="B126" s="1"/>
      <c r="C126" s="1"/>
      <c r="D126" s="1"/>
      <c r="E126" s="1"/>
      <c r="F126" s="1"/>
      <c r="G126" s="1" t="s">
        <v>99</v>
      </c>
      <c r="H126" s="57">
        <v>150</v>
      </c>
      <c r="I126" s="33">
        <v>1400</v>
      </c>
      <c r="J126" s="59">
        <v>1330</v>
      </c>
      <c r="K126" s="62">
        <f>+J126-H126</f>
        <v>1180</v>
      </c>
      <c r="L126" s="70">
        <f>+J126-I126</f>
        <v>-70</v>
      </c>
      <c r="N126" s="1"/>
      <c r="O126" s="1"/>
      <c r="Q126" s="86" t="s">
        <v>168</v>
      </c>
    </row>
    <row r="127" spans="1:17" ht="14.85" customHeight="1" thickBot="1" x14ac:dyDescent="0.3">
      <c r="A127" s="1"/>
      <c r="B127" s="9"/>
      <c r="C127" s="9"/>
      <c r="D127" s="9"/>
      <c r="E127" s="9"/>
      <c r="F127" s="9" t="s">
        <v>82</v>
      </c>
      <c r="G127" s="9"/>
      <c r="H127" s="42">
        <f t="shared" ref="H127:L127" si="29">ROUND(SUM(H123:H126),5)</f>
        <v>4182</v>
      </c>
      <c r="I127" s="42">
        <f t="shared" si="29"/>
        <v>16950</v>
      </c>
      <c r="J127" s="43">
        <f t="shared" si="29"/>
        <v>10463</v>
      </c>
      <c r="K127" s="52">
        <f t="shared" si="29"/>
        <v>6281</v>
      </c>
      <c r="L127" s="72">
        <f t="shared" si="29"/>
        <v>-6487</v>
      </c>
      <c r="N127" s="1"/>
      <c r="O127" s="1"/>
    </row>
    <row r="128" spans="1:17" ht="14.85" customHeight="1" thickBot="1" x14ac:dyDescent="0.3">
      <c r="A128" s="1"/>
      <c r="B128" s="17"/>
      <c r="C128" s="17"/>
      <c r="D128" s="17"/>
      <c r="E128" s="17" t="s">
        <v>83</v>
      </c>
      <c r="F128" s="17"/>
      <c r="G128" s="17"/>
      <c r="H128" s="46">
        <f t="shared" ref="H128:L128" si="30">ROUND(H67+H70+H74+H80+H88+H101+H113+H122+H127,5)</f>
        <v>188526</v>
      </c>
      <c r="I128" s="46">
        <f t="shared" si="30"/>
        <v>222666</v>
      </c>
      <c r="J128" s="44">
        <f t="shared" si="30"/>
        <v>201136</v>
      </c>
      <c r="K128" s="54">
        <f t="shared" si="30"/>
        <v>12610</v>
      </c>
      <c r="L128" s="73">
        <f t="shared" si="30"/>
        <v>-21530</v>
      </c>
      <c r="N128" s="1"/>
      <c r="O128" s="1"/>
    </row>
    <row r="129" spans="1:15" ht="14.85" customHeight="1" thickBot="1" x14ac:dyDescent="0.3">
      <c r="A129" s="1"/>
      <c r="B129" s="8"/>
      <c r="C129" s="8"/>
      <c r="D129" s="8"/>
      <c r="E129" s="8" t="s">
        <v>88</v>
      </c>
      <c r="F129" s="8"/>
      <c r="G129" s="11"/>
      <c r="H129" s="47">
        <v>0</v>
      </c>
      <c r="I129" s="47">
        <v>0</v>
      </c>
      <c r="J129" s="47">
        <v>0</v>
      </c>
      <c r="K129" s="47">
        <v>0</v>
      </c>
      <c r="L129" s="74" t="e">
        <f>I129-#REF!</f>
        <v>#REF!</v>
      </c>
      <c r="N129" s="4"/>
      <c r="O129" s="4"/>
    </row>
    <row r="130" spans="1:15" ht="14.85" customHeight="1" thickBot="1" x14ac:dyDescent="0.3">
      <c r="A130" s="1"/>
      <c r="B130" s="10"/>
      <c r="C130" s="10"/>
      <c r="D130" s="10" t="s">
        <v>84</v>
      </c>
      <c r="E130" s="10"/>
      <c r="F130" s="10"/>
      <c r="G130" s="10"/>
      <c r="H130" s="48">
        <f t="shared" ref="H130:L130" si="31">H66+H128+H129</f>
        <v>797299</v>
      </c>
      <c r="I130" s="48">
        <f t="shared" si="31"/>
        <v>891857</v>
      </c>
      <c r="J130" s="48">
        <f t="shared" si="31"/>
        <v>827378</v>
      </c>
      <c r="K130" s="55">
        <f t="shared" si="31"/>
        <v>83367</v>
      </c>
      <c r="L130" s="75" t="e">
        <f t="shared" si="31"/>
        <v>#REF!</v>
      </c>
      <c r="N130" s="4"/>
      <c r="O130" s="4"/>
    </row>
    <row r="131" spans="1:15" ht="14.85" customHeight="1" thickTop="1" x14ac:dyDescent="0.25">
      <c r="A131" s="1"/>
      <c r="B131" s="7" t="s">
        <v>85</v>
      </c>
      <c r="C131" s="7"/>
      <c r="D131" s="7"/>
      <c r="E131" s="7"/>
      <c r="F131" s="7"/>
      <c r="G131" s="7"/>
      <c r="H131" s="89">
        <f t="shared" ref="H131:L131" si="32">H15-H130</f>
        <v>-24101</v>
      </c>
      <c r="I131" s="89">
        <f t="shared" si="32"/>
        <v>-39057</v>
      </c>
      <c r="J131" s="89">
        <f t="shared" si="32"/>
        <v>0</v>
      </c>
      <c r="K131" s="56">
        <f t="shared" si="32"/>
        <v>-29187</v>
      </c>
      <c r="L131" s="56" t="e">
        <f t="shared" si="32"/>
        <v>#REF!</v>
      </c>
      <c r="N131" s="1"/>
      <c r="O131" s="1"/>
    </row>
    <row r="132" spans="1:15" ht="14.85" customHeight="1" x14ac:dyDescent="0.25">
      <c r="H132" s="76"/>
      <c r="I132" s="76"/>
      <c r="J132" s="76"/>
      <c r="K132" s="37"/>
      <c r="L132" s="35"/>
    </row>
    <row r="133" spans="1:15" ht="14.45" customHeight="1" x14ac:dyDescent="0.25">
      <c r="H133" s="6"/>
      <c r="L133" s="36"/>
    </row>
    <row r="134" spans="1:15" ht="14.45" customHeight="1" x14ac:dyDescent="0.25">
      <c r="H134" s="6"/>
    </row>
    <row r="135" spans="1:15" ht="14.45" customHeight="1" x14ac:dyDescent="0.25">
      <c r="E135" s="14"/>
      <c r="G135" s="13"/>
    </row>
    <row r="136" spans="1:15" ht="14.45" customHeight="1" x14ac:dyDescent="0.25"/>
    <row r="137" spans="1:15" ht="14.45" customHeight="1" x14ac:dyDescent="0.25"/>
    <row r="138" spans="1:15" ht="14.45" customHeight="1" x14ac:dyDescent="0.25"/>
    <row r="139" spans="1:15" ht="14.45" customHeight="1" x14ac:dyDescent="0.25">
      <c r="E139" s="16"/>
    </row>
    <row r="140" spans="1:15" ht="14.45" customHeight="1" x14ac:dyDescent="0.25">
      <c r="H140" s="20"/>
      <c r="I140" s="20"/>
      <c r="J140" s="20"/>
      <c r="K140" s="20"/>
      <c r="L140" s="21"/>
      <c r="M140" s="21"/>
      <c r="N140" s="22"/>
      <c r="O140" s="22"/>
    </row>
    <row r="141" spans="1:15" ht="14.45" customHeight="1" x14ac:dyDescent="0.25">
      <c r="G141" s="15"/>
      <c r="H141" s="18"/>
      <c r="I141" s="23"/>
      <c r="J141" s="23"/>
      <c r="K141" s="23"/>
      <c r="L141" s="18"/>
      <c r="M141" s="18"/>
      <c r="N141" s="18"/>
      <c r="O141" s="18"/>
    </row>
    <row r="142" spans="1:15" ht="14.45" customHeight="1" x14ac:dyDescent="0.25">
      <c r="G142" s="15"/>
      <c r="H142" s="18"/>
      <c r="I142" s="30"/>
      <c r="J142" s="30"/>
      <c r="K142" s="30"/>
      <c r="L142" s="18"/>
      <c r="M142" s="18"/>
      <c r="N142" s="24"/>
      <c r="O142" s="25"/>
    </row>
    <row r="143" spans="1:15" ht="14.45" customHeight="1" x14ac:dyDescent="0.25">
      <c r="G143" s="15"/>
      <c r="H143" s="31"/>
      <c r="I143" s="31"/>
      <c r="J143" s="31"/>
      <c r="K143" s="31"/>
      <c r="L143" s="28"/>
      <c r="M143" s="29"/>
      <c r="N143" s="24"/>
      <c r="O143" s="24"/>
    </row>
    <row r="144" spans="1:15" ht="14.45" customHeight="1" x14ac:dyDescent="0.25">
      <c r="G144" s="15"/>
    </row>
    <row r="145" spans="6:7" ht="14.45" customHeight="1" x14ac:dyDescent="0.25">
      <c r="G145" s="15"/>
    </row>
    <row r="146" spans="6:7" ht="14.45" customHeight="1" x14ac:dyDescent="0.25">
      <c r="G146" s="15"/>
    </row>
    <row r="147" spans="6:7" ht="14.45" customHeight="1" x14ac:dyDescent="0.25"/>
    <row r="148" spans="6:7" ht="14.45" customHeight="1" x14ac:dyDescent="0.25">
      <c r="G148" s="15"/>
    </row>
    <row r="154" spans="6:7" x14ac:dyDescent="0.25">
      <c r="F154" s="14"/>
    </row>
  </sheetData>
  <mergeCells count="1">
    <mergeCell ref="H7:L7"/>
  </mergeCells>
  <printOptions horizontalCentered="1"/>
  <pageMargins left="0.25" right="0.25" top="0.5" bottom="0.25" header="0" footer="0"/>
  <pageSetup scale="75" fitToHeight="2" orientation="portrait" r:id="rId1"/>
  <headerFooter>
    <oddHeader xml:space="preserve">&amp;C&amp;"Arial,Bold"&amp;13 McKnight Crossings Church of Christ&amp;12
&amp;14  Budget Planning 2023
</oddHeader>
  </headerFooter>
  <rowBreaks count="1" manualBreakCount="1">
    <brk id="6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2023-Responsibilities</vt:lpstr>
      <vt:lpstr>'2023-Responsibilities'!Print_Area</vt:lpstr>
      <vt:lpstr>'2023-Responsibilities'!Print_Titles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HomE</cp:lastModifiedBy>
  <cp:lastPrinted>2023-02-06T22:33:45Z</cp:lastPrinted>
  <dcterms:created xsi:type="dcterms:W3CDTF">2014-09-05T18:36:36Z</dcterms:created>
  <dcterms:modified xsi:type="dcterms:W3CDTF">2023-02-12T02:26:36Z</dcterms:modified>
</cp:coreProperties>
</file>